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900959051 SUBRED CENTRO ORIENTE ESE\"/>
    </mc:Choice>
  </mc:AlternateContent>
  <xr:revisionPtr revIDLastSave="0" documentId="13_ncr:1_{5F9596F0-4F0D-4DBE-9211-D53EF1CB8BC2}" xr6:coauthVersionLast="47" xr6:coauthVersionMax="47" xr10:uidLastSave="{00000000-0000-0000-0000-000000000000}"/>
  <bookViews>
    <workbookView xWindow="-110" yWindow="-110" windowWidth="19420" windowHeight="11500" activeTab="3" xr2:uid="{00000000-000D-0000-FFFF-FFFF00000000}"/>
  </bookViews>
  <sheets>
    <sheet name="INFO IPS" sheetId="2" r:id="rId1"/>
    <sheet name="TD" sheetId="6" r:id="rId2"/>
    <sheet name="ESTADO CADA FACT" sheetId="3" r:id="rId3"/>
    <sheet name="FOR-CSA-018" sheetId="4" r:id="rId4"/>
    <sheet name="CIRCULAR 030" sheetId="5" r:id="rId5"/>
  </sheets>
  <externalReferences>
    <externalReference r:id="rId6"/>
    <externalReference r:id="rId7"/>
  </externalReferences>
  <definedNames>
    <definedName name="_xlnm._FilterDatabase" localSheetId="2" hidden="1">'ESTADO CADA FACT'!$A$2:$CC$20</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4"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5" l="1"/>
  <c r="C11" i="5"/>
  <c r="G32" i="5"/>
  <c r="C32" i="5"/>
  <c r="G31" i="5"/>
  <c r="C31" i="5"/>
  <c r="G30" i="5"/>
  <c r="C30" i="5"/>
  <c r="I23" i="5"/>
  <c r="H23" i="5"/>
  <c r="I22" i="5"/>
  <c r="H22" i="5"/>
  <c r="I21" i="5"/>
  <c r="H21" i="5"/>
  <c r="I20" i="5"/>
  <c r="H20" i="5"/>
  <c r="I19" i="5"/>
  <c r="H19" i="5"/>
  <c r="I18" i="5"/>
  <c r="I17" i="5" s="1"/>
  <c r="H18" i="5"/>
  <c r="H17" i="5" s="1"/>
  <c r="C17" i="5"/>
  <c r="I30" i="4"/>
  <c r="H30" i="4"/>
  <c r="I28" i="4"/>
  <c r="H28" i="4"/>
  <c r="I25" i="4"/>
  <c r="H25" i="4"/>
  <c r="H32" i="4" s="1"/>
  <c r="H33" i="4" s="1"/>
  <c r="C9" i="4"/>
  <c r="C9" i="5" s="1"/>
  <c r="I32" i="4" l="1"/>
  <c r="I33" i="4" s="1"/>
  <c r="H24" i="5"/>
  <c r="I24" i="5"/>
  <c r="AY1" i="3" l="1"/>
  <c r="AX1" i="3"/>
  <c r="AW1" i="3"/>
  <c r="AV1" i="3"/>
  <c r="AU1" i="3"/>
  <c r="AT1" i="3"/>
  <c r="AS1" i="3"/>
  <c r="AR1" i="3"/>
  <c r="AQ1" i="3"/>
  <c r="AJ1" i="3"/>
  <c r="AI1" i="3"/>
  <c r="AH1" i="3"/>
  <c r="AC1" i="3"/>
  <c r="AB1" i="3"/>
  <c r="AA1" i="3"/>
  <c r="Z1" i="3"/>
  <c r="Y1" i="3"/>
  <c r="X1" i="3"/>
  <c r="W1" i="3"/>
  <c r="V1" i="3"/>
  <c r="AZ1" i="3" l="1"/>
  <c r="F20" i="3" l="1"/>
  <c r="F19" i="3"/>
  <c r="F18" i="3"/>
  <c r="F17" i="3"/>
  <c r="F16" i="3"/>
  <c r="F15" i="3"/>
  <c r="F14" i="3"/>
  <c r="F13" i="3"/>
  <c r="F12" i="3"/>
  <c r="F11" i="3"/>
  <c r="F10" i="3"/>
  <c r="F9" i="3"/>
  <c r="F8" i="3"/>
  <c r="F7" i="3"/>
  <c r="F6" i="3"/>
  <c r="F5" i="3"/>
  <c r="F4" i="3"/>
  <c r="F3" i="3"/>
  <c r="L2" i="3"/>
  <c r="M1" i="3"/>
  <c r="J1" i="3"/>
  <c r="K1" i="3" s="1"/>
  <c r="I1" i="3"/>
  <c r="K24" i="2"/>
</calcChain>
</file>

<file path=xl/sharedStrings.xml><?xml version="1.0" encoding="utf-8"?>
<sst xmlns="http://schemas.openxmlformats.org/spreadsheetml/2006/main" count="421" uniqueCount="213">
  <si>
    <t>2</t>
  </si>
  <si>
    <t>890303093</t>
  </si>
  <si>
    <t xml:space="preserve">PLAN U.H.C.M. MEDICINA PREPAGADA COMFENALCO VALLE   </t>
  </si>
  <si>
    <t>RC025</t>
  </si>
  <si>
    <t>RS078</t>
  </si>
  <si>
    <t>4</t>
  </si>
  <si>
    <t>SSCO0007218809</t>
  </si>
  <si>
    <t>463537</t>
  </si>
  <si>
    <t>SSCO0007223389</t>
  </si>
  <si>
    <t>463536</t>
  </si>
  <si>
    <t>RC305</t>
  </si>
  <si>
    <t>465683</t>
  </si>
  <si>
    <t>SSCO0007330880</t>
  </si>
  <si>
    <t>RS403</t>
  </si>
  <si>
    <t>465684</t>
  </si>
  <si>
    <t>SSCO0007333005</t>
  </si>
  <si>
    <t>466012</t>
  </si>
  <si>
    <t>SSCO0007336627</t>
  </si>
  <si>
    <t>SSCO0007336648</t>
  </si>
  <si>
    <t>SSCO0007345430</t>
  </si>
  <si>
    <t>SSCO0007414817</t>
  </si>
  <si>
    <t>467681</t>
  </si>
  <si>
    <t>SSCO0007453746</t>
  </si>
  <si>
    <t>468730</t>
  </si>
  <si>
    <t>SSCO0007482519</t>
  </si>
  <si>
    <t>469175</t>
  </si>
  <si>
    <t>SSCO0007489012</t>
  </si>
  <si>
    <t>469397</t>
  </si>
  <si>
    <t>SSCO0007491217</t>
  </si>
  <si>
    <t>SSCO0007512230</t>
  </si>
  <si>
    <t>469546</t>
  </si>
  <si>
    <t>SSCO0007516277</t>
  </si>
  <si>
    <t>469547</t>
  </si>
  <si>
    <t>SSCO0007532045</t>
  </si>
  <si>
    <t>469749</t>
  </si>
  <si>
    <t>SSCO0007540380</t>
  </si>
  <si>
    <t>470096</t>
  </si>
  <si>
    <t>SSCO0007541903</t>
  </si>
  <si>
    <t>470095</t>
  </si>
  <si>
    <t>SSCO0007550347</t>
  </si>
  <si>
    <t>TOTAL</t>
  </si>
  <si>
    <t>FACTURA</t>
  </si>
  <si>
    <t>FECHA FACTURA</t>
  </si>
  <si>
    <t>VALOR FACTURA</t>
  </si>
  <si>
    <t>ESTADO</t>
  </si>
  <si>
    <t>NIT ENTIDAD</t>
  </si>
  <si>
    <t>NOMBRE ENTIDAD</t>
  </si>
  <si>
    <t>REGIMEN</t>
  </si>
  <si>
    <t>OBJETADO</t>
  </si>
  <si>
    <t>No RADICADO</t>
  </si>
  <si>
    <t xml:space="preserve">FECHA RADICADO </t>
  </si>
  <si>
    <t>SALDO FACTURA</t>
  </si>
  <si>
    <t>ESTADO DE CARTERA SUBRED CENTRO ORIENTE ESE NIT 900.959.051-7</t>
  </si>
  <si>
    <t>COMFENALCO VALLE NIT: 890.303.093</t>
  </si>
  <si>
    <t>NIT IPS</t>
  </si>
  <si>
    <t>Nombre IPS</t>
  </si>
  <si>
    <t>Prefijo Factura</t>
  </si>
  <si>
    <t>Numero Factura</t>
  </si>
  <si>
    <t>LLAVE</t>
  </si>
  <si>
    <t>IPS Fecha factura</t>
  </si>
  <si>
    <t>IPS Fecha radicado</t>
  </si>
  <si>
    <t>IPS Valor Factura</t>
  </si>
  <si>
    <t>IPS Saldo Factura</t>
  </si>
  <si>
    <t>ESTADO CARTERA ANTERIOR</t>
  </si>
  <si>
    <t>POR PAGAR SAP</t>
  </si>
  <si>
    <t>DOC CONTA</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</si>
  <si>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</si>
  <si>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</si>
  <si>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</si>
  <si>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</si>
  <si>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</si>
  <si>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</si>
  <si>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</si>
  <si>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</si>
  <si>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</si>
  <si>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</si>
  <si>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</si>
  <si>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</si>
  <si>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</si>
  <si>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</si>
  <si>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</si>
  <si>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</si>
  <si>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</si>
  <si>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</si>
  <si>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</si>
  <si>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</si>
  <si>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</si>
  <si>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</si>
  <si>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</si>
  <si>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</si>
  <si>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</si>
  <si>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</si>
  <si>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</si>
  <si>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</si>
  <si>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</si>
  <si>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</si>
  <si>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</si>
  <si>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</si>
  <si>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</si>
  <si>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</si>
  <si>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</si>
  <si>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</si>
  <si>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</si>
  <si>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</si>
  <si>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</si>
  <si>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</si>
  <si>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</si>
  <si>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SUBRED CENTRO ORIENTE</t>
  </si>
  <si>
    <t>SSCO</t>
  </si>
  <si>
    <t>Factura no radicada</t>
  </si>
  <si>
    <t>Factura devuelta</t>
  </si>
  <si>
    <t>Factura cancelada</t>
  </si>
  <si>
    <t>Factura pendiente en programacion de pago</t>
  </si>
  <si>
    <t>Devuelta</t>
  </si>
  <si>
    <t>AUT: SE REALIZA DEVOLUCIÓN DE FACTURA CON SOPORTES COMPLETOS, EL NÚMERO DE AUT # 220198495559238 SE ENCUENTRA  ASIGNADA A LA FACTURA SSCO7140472. CUPS 890201 -CONSULTA DE PRIMERA VEZ POR MEDICINA GENERAL YA SE ENCUENTRA PAGADO EN LA FACTURA SSCO7140472 .</t>
  </si>
  <si>
    <t>AUT: SE REALIZA DEVOLUCIÓN DE FACTURA CON SOPORTES COMPLETOS, EL NÚMERO DE AUT # 220198495559238 SE ENCUENTRA ASIGNADA A LA FACTURA SSCO7140472. CUPS 890201 -CONSULTA DE PRIMERA VEZ POR MEDICINA GENERAL YA SE ENCUENTRA PAGADO EN LA FACTURA SSCO7140472 .</t>
  </si>
  <si>
    <t>AUTORIZACION</t>
  </si>
  <si>
    <t>Urgencias</t>
  </si>
  <si>
    <t>Para cargar RIPS o soportes</t>
  </si>
  <si>
    <t>AUT: SE REALIZA DEVOLUCIÓN DE FACTURA CON SOPORTES COMPLETOS, EL NÚMERO DE AUT # 230548516621507 SE ENCUENTRA EN ASIGNADO A LA FACTURA SSCO7335220, SOLICITUD DE AUT REALIZADA CON EL MISMO CORREO QUE SE ENCUENTRA ADJUNTO EN ESTA FACTURA, //FACTURACIÓN: SERVICIOS FACTURADOS SE ENCUENTRAN PAGOS EN LA FACTURA SSCO7335220.//SPTE INCOMPLETO: EPICRISIS ADJUNTA CORRESPONDE A OTRO PACIENTE DIFERENTE: CC 15815022-YOVANI ARVEY BOLAÑOS BENAVIDES.</t>
  </si>
  <si>
    <t>se realiza devolución ya que la factura no cuenta con los soportes completos el procedimiento y estancia son pertinentes pero solo hay una epicrisis faltarían soportes de laboratorios y la HC completa Cédula Ciudadanía 1012322670 WILLIAM LEONARDO HERRERA RAMIREZ</t>
  </si>
  <si>
    <t>SOPORTE</t>
  </si>
  <si>
    <t>Hospitalario</t>
  </si>
  <si>
    <t>Servicios hospitalarios</t>
  </si>
  <si>
    <t>Finalizada</t>
  </si>
  <si>
    <t>Servicios ambulatorios</t>
  </si>
  <si>
    <t>URG-2023-273</t>
  </si>
  <si>
    <t>Cesar Augusto Alzate Gaviria</t>
  </si>
  <si>
    <t>Atención inicial de urgencias</t>
  </si>
  <si>
    <t>Procesos Servidor</t>
  </si>
  <si>
    <t>Para respuesta prestador</t>
  </si>
  <si>
    <t>Se glosa insumos condones no justificados en la historia clinica</t>
  </si>
  <si>
    <t>Luis Miguel Sanchez Mazuera</t>
  </si>
  <si>
    <t>AUT: SE REALIZA DEVOLUCIÓN DE FACTURA, LA AUTORIZACIÓN 231228523465124 ESTÁ GENERADA PARA OTRO PRESTADOR NIT 900958564 - UNIDAD DE SERVICIOS DE SALUD EL TUNAL, FAVOR COMUNICARSE CON EL ÁREA ENCARGADA, SOLICITARLA A LA capautorizaciones@epsdelagente.com.co</t>
  </si>
  <si>
    <t>Ambulancia</t>
  </si>
  <si>
    <t xml:space="preserve"> AUT: SE SOSTIENE DEVOLUCIÓN DE FACTURA CON SOPORTES COMPLETOS, FACTURA NO CUENTA CON AUTORIZACIÓN PARA LOS SERVICIOS FACTURADOS, FAVOR COMUNICARSE CON EL ÁREA  ENCARGADA, SOLICITARLA A LA capautorizaciones@epsdelagente.com.co</t>
  </si>
  <si>
    <t>AUT: SE SOSTIENE DEVOLUCIÓN DE FACTURA CON SOPORTES COMPLETOS, FACTURA NO CUENTA CON AUTORIZACIÓN PARA LOS SERVICIOS FACTURADOS, FAVOR COMUNICARSE CON EL ÁREA ENCARGADA, SOLICITARLA A LA capautorizaciones@epsdelagente.com.co</t>
  </si>
  <si>
    <t xml:space="preserve">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"Para acceder a los servicios ambulatorio debe enviar la solicitud de autorización a la pagina de la EPS. Con los datos del paciente" y demás información de comunicación que ahí se indica. Por lo tanto, se evidencia que el servicio no esta reportado. Cesar Alzate Gaviria  </t>
  </si>
  <si>
    <t>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"Para acceder a los servicios ambulatorio debe enviar la solicitud de autorización a la pagina de la EPS. Con los datos del paciente" y demás información de comunicación que ahí se indica. Por lo tanto, se evidencia que el servicio no esta reportado. Cesar Alzate Gaviria</t>
  </si>
  <si>
    <t>Ambulatorio</t>
  </si>
  <si>
    <t>Atención de urgencias</t>
  </si>
  <si>
    <t>ProcesoMasivo</t>
  </si>
  <si>
    <t>No radicada</t>
  </si>
  <si>
    <t>91-180</t>
  </si>
  <si>
    <t>Más de 360</t>
  </si>
  <si>
    <t>181-360</t>
  </si>
  <si>
    <t>61-90</t>
  </si>
  <si>
    <t>0-30</t>
  </si>
  <si>
    <t>Factura Devuelta</t>
  </si>
  <si>
    <t>Factura No Radicada</t>
  </si>
  <si>
    <t>Factura Pendiente por Programacion de Pago</t>
  </si>
  <si>
    <t>(en blanco)</t>
  </si>
  <si>
    <t>Factura Cancelada</t>
  </si>
  <si>
    <t xml:space="preserve">Factura Cancelada Parcialmente-Saldo Pendiente por Programacion de Pago </t>
  </si>
  <si>
    <t>Factura Cancelada-Glosa Pendiente por Contestar</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</si>
  <si>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</si>
  <si>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</si>
  <si>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</si>
  <si>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</si>
  <si>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</si>
  <si>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</si>
  <si>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</si>
  <si>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</si>
  <si>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</si>
  <si>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</si>
  <si>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</si>
  <si>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</si>
  <si>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</si>
  <si>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</si>
  <si>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</si>
  <si>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</si>
  <si>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</si>
  <si>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</si>
  <si>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</si>
  <si>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</si>
  <si>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</si>
  <si>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</si>
  <si>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</si>
  <si>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</si>
  <si>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</si>
  <si>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</si>
  <si>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</si>
  <si>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</si>
  <si>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</si>
  <si>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</si>
  <si>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SUBRED CENTRO ORIENTE</t>
  </si>
  <si>
    <t>NIT: 900959051</t>
  </si>
  <si>
    <t>A continuacion me permito remitir nuestra respuesta al estado de cartera presentado en la fecha: 05/05/2025</t>
  </si>
  <si>
    <t>Con Corte al dia: 30/04/2025</t>
  </si>
  <si>
    <t>Cuenta de LLAVE</t>
  </si>
  <si>
    <t>Suma de IPS Saldo Factura</t>
  </si>
  <si>
    <t>Etiquetas de fila</t>
  </si>
  <si>
    <t>Total general</t>
  </si>
  <si>
    <t>Sergio Rojas</t>
  </si>
  <si>
    <t>Profesional de Cartera</t>
  </si>
  <si>
    <t>SSCO7330880</t>
  </si>
  <si>
    <t>SSCO7482519</t>
  </si>
  <si>
    <t>SSCO7491217</t>
  </si>
  <si>
    <t>SSCO7532045</t>
  </si>
  <si>
    <t>SSCO7489012</t>
  </si>
  <si>
    <t>SSCO7540380</t>
  </si>
  <si>
    <t>SSCO7336627</t>
  </si>
  <si>
    <t>SSCO7336648</t>
  </si>
  <si>
    <t>SSCO7345430</t>
  </si>
  <si>
    <t>SSCO7414817</t>
  </si>
  <si>
    <t>SSCO7453746</t>
  </si>
  <si>
    <t>SSCO7333005</t>
  </si>
  <si>
    <t>SSCO7541903</t>
  </si>
  <si>
    <t>SSCO7550347</t>
  </si>
  <si>
    <t>SSCO7218809</t>
  </si>
  <si>
    <t>SSCO7223389</t>
  </si>
  <si>
    <t>SSCO7512230</t>
  </si>
  <si>
    <t>SSCO7516277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</si>
</sst>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dd/mm/yyyy;@"/>
    <numFmt numFmtId="165" formatCode="_-&quot;$&quot;\ * #,##0_-;\-&quot;$&quot;\ * #,##0_-;_-&quot;$&quot;\ * &quot;-&quot;??_-;_-@_-"/>
    <numFmt numFmtId="166" formatCode="&quot;$&quot;\ #,##0"/>
    <numFmt numFmtId="167" formatCode="_-&quot;€&quot;\ * #,##0_-;\-&quot;€&quot;\ * #,##0_-;_-&quot;€&quot;\ * &quot;-&quot;??_-;_-@_-"/>
    <numFmt numFmtId="168" formatCode="yyyy\-mm\-dd;@"/>
    <numFmt numFmtId="169" formatCode="[$-240A]d&quot; de &quot;mmmm&quot; de &quot;yyyy;@"/>
    <numFmt numFmtId="170" formatCode="&quot;$&quot;\ #,##0;[Red]&quot;$&quot;\ #,##0"/>
    <numFmt numFmtId="171" formatCode="[$$-240A]\ #,##0;\-[$$-240A]\ #,##0"/>
    <numFmt numFmtId="172" formatCode="_-* #,##0_-;\-* #,##0_-;_-* &quot;-&quot;??_-;_-@_-"/>
  </numFmts>
  <fonts count="13" x14ac:knownFonts="1">
    <font>
      <sz val="11"/>
      <color theme="1"/>
      <name val="Calibri"/>
      <family val="2"/>
      <scheme val="minor"/>
    </font>
    <font>
      <b/>
      <sz val="11"/>
      <name val="Century Gothic"/>
      <family val="2"/>
    </font>
    <font>
      <sz val="11"/>
      <name val="Century Gothic"/>
      <family val="2"/>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9">
    <fill>
      <patternFill patternType="none"/>
    </fill>
    <fill>
      <patternFill patternType="gray125"/>
    </fill>
    <fill>
      <patternFill patternType="solid">
        <fgColor rgb="FFBDD7EE"/>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3" fillId="0" borderId="0" applyFont="0" applyFill="0" applyBorder="0" applyAlignment="0" applyProtection="0"/>
    <xf numFmtId="0" fontId="8" fillId="0" borderId="0"/>
    <xf numFmtId="43" fontId="3" fillId="0" borderId="0" applyFont="0" applyFill="0" applyBorder="0" applyAlignment="0" applyProtection="0"/>
    <xf numFmtId="43" fontId="3" fillId="0" borderId="0" applyFont="0" applyFill="0" applyBorder="0" applyAlignment="0" applyProtection="0"/>
  </cellStyleXfs>
  <cellXfs count="114">
    <xf numFmtId="0" fontId="0" fillId="0" borderId="0" xfId="0"/>
    <xf numFmtId="44" fontId="0" fillId="0" borderId="0" xfId="1" applyFont="1"/>
    <xf numFmtId="164" fontId="0" fillId="0" borderId="0" xfId="0" applyNumberFormat="1"/>
    <xf numFmtId="165" fontId="0" fillId="0" borderId="0" xfId="1" applyNumberFormat="1" applyFont="1"/>
    <xf numFmtId="0" fontId="2" fillId="0" borderId="1" xfId="0" applyFont="1" applyBorder="1"/>
    <xf numFmtId="164" fontId="2" fillId="0" borderId="1" xfId="0" applyNumberFormat="1" applyFont="1" applyBorder="1"/>
    <xf numFmtId="44" fontId="2" fillId="0" borderId="1" xfId="1" applyFont="1" applyBorder="1"/>
    <xf numFmtId="165" fontId="2" fillId="0" borderId="1" xfId="1" applyNumberFormat="1" applyFont="1" applyBorder="1"/>
    <xf numFmtId="0" fontId="1" fillId="2" borderId="1" xfId="0" applyFont="1" applyFill="1" applyBorder="1" applyAlignment="1">
      <alignment horizontal="center" vertical="center" wrapText="1"/>
    </xf>
    <xf numFmtId="165" fontId="1" fillId="2" borderId="1" xfId="1" applyNumberFormat="1" applyFont="1" applyFill="1" applyBorder="1" applyAlignment="1">
      <alignment horizontal="center" vertical="center" wrapText="1"/>
    </xf>
    <xf numFmtId="16" fontId="4" fillId="0" borderId="0" xfId="0" applyNumberFormat="1" applyFont="1"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vertical="center"/>
    </xf>
    <xf numFmtId="165" fontId="4" fillId="0" borderId="0" xfId="1" applyNumberFormat="1" applyFont="1" applyAlignment="1">
      <alignment horizontal="center" vertical="center"/>
    </xf>
    <xf numFmtId="166" fontId="5" fillId="0" borderId="0" xfId="0" applyNumberFormat="1" applyFont="1" applyAlignment="1">
      <alignment horizontal="center" vertical="center"/>
    </xf>
    <xf numFmtId="166" fontId="4" fillId="0" borderId="0" xfId="0" applyNumberFormat="1" applyFont="1" applyAlignment="1">
      <alignment horizontal="center" vertical="center"/>
    </xf>
    <xf numFmtId="166" fontId="4" fillId="0" borderId="0" xfId="1" applyNumberFormat="1" applyFont="1" applyAlignment="1">
      <alignment horizontal="center" vertical="center"/>
    </xf>
    <xf numFmtId="0" fontId="4" fillId="0" borderId="0" xfId="1" applyNumberFormat="1" applyFont="1"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165" fontId="6" fillId="0" borderId="1" xfId="1" applyNumberFormat="1" applyFont="1" applyBorder="1" applyAlignment="1">
      <alignment horizontal="center" vertical="center" wrapText="1"/>
    </xf>
    <xf numFmtId="0" fontId="7"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66" fontId="6" fillId="4" borderId="1" xfId="1" applyNumberFormat="1" applyFont="1" applyFill="1" applyBorder="1" applyAlignment="1">
      <alignment horizontal="center" vertical="center" wrapText="1"/>
    </xf>
    <xf numFmtId="0" fontId="6" fillId="4" borderId="1" xfId="1"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167" fontId="6" fillId="3" borderId="1" xfId="1"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4" fillId="8" borderId="1" xfId="0" applyFont="1" applyFill="1" applyBorder="1" applyAlignment="1">
      <alignment horizontal="center"/>
    </xf>
    <xf numFmtId="0" fontId="4" fillId="8" borderId="1" xfId="0" applyFont="1" applyFill="1" applyBorder="1"/>
    <xf numFmtId="168" fontId="5" fillId="8" borderId="1" xfId="0" applyNumberFormat="1" applyFont="1" applyFill="1" applyBorder="1" applyAlignment="1">
      <alignment horizontal="center" vertical="center" wrapText="1" readingOrder="1"/>
    </xf>
    <xf numFmtId="165" fontId="5" fillId="8" borderId="1" xfId="1" applyNumberFormat="1" applyFont="1" applyFill="1" applyBorder="1" applyAlignment="1">
      <alignment horizontal="right" vertical="center" wrapText="1" readingOrder="1"/>
    </xf>
    <xf numFmtId="165" fontId="4" fillId="8" borderId="1" xfId="1" applyNumberFormat="1" applyFont="1" applyFill="1" applyBorder="1"/>
    <xf numFmtId="165" fontId="5" fillId="8" borderId="1" xfId="1" applyNumberFormat="1" applyFont="1" applyFill="1" applyBorder="1" applyAlignment="1">
      <alignment horizontal="center" vertical="center"/>
    </xf>
    <xf numFmtId="0" fontId="5" fillId="8" borderId="1" xfId="0" applyFont="1" applyFill="1" applyBorder="1" applyAlignment="1">
      <alignment horizontal="center" vertical="center"/>
    </xf>
    <xf numFmtId="14" fontId="5" fillId="8" borderId="1" xfId="0" applyNumberFormat="1" applyFont="1" applyFill="1" applyBorder="1" applyAlignment="1">
      <alignment horizontal="center" vertical="center"/>
    </xf>
    <xf numFmtId="0" fontId="4" fillId="0" borderId="1" xfId="0" applyFont="1" applyBorder="1" applyAlignment="1">
      <alignment vertical="center"/>
    </xf>
    <xf numFmtId="166" fontId="4" fillId="0" borderId="0" xfId="1" applyNumberFormat="1" applyFont="1" applyAlignment="1">
      <alignment vertical="center"/>
    </xf>
    <xf numFmtId="14" fontId="5" fillId="8" borderId="1" xfId="0" applyNumberFormat="1" applyFont="1" applyFill="1" applyBorder="1" applyAlignment="1">
      <alignment horizontal="center" vertical="center" wrapText="1" readingOrder="1"/>
    </xf>
    <xf numFmtId="14" fontId="4" fillId="8" borderId="1" xfId="0" applyNumberFormat="1" applyFont="1" applyFill="1" applyBorder="1"/>
    <xf numFmtId="165" fontId="0" fillId="0" borderId="0" xfId="0" applyNumberFormat="1"/>
    <xf numFmtId="1" fontId="5" fillId="8" borderId="1" xfId="0" applyNumberFormat="1" applyFont="1" applyFill="1" applyBorder="1" applyAlignment="1">
      <alignment horizontal="center" vertical="center"/>
    </xf>
    <xf numFmtId="165" fontId="4" fillId="8" borderId="1" xfId="1" applyNumberFormat="1" applyFont="1" applyFill="1" applyBorder="1" applyAlignment="1">
      <alignment horizontal="center"/>
    </xf>
    <xf numFmtId="0" fontId="9" fillId="0" borderId="0" xfId="2" applyFont="1"/>
    <xf numFmtId="0" fontId="9" fillId="0" borderId="2" xfId="2" applyFont="1" applyBorder="1" applyAlignment="1">
      <alignment horizontal="centerContinuous"/>
    </xf>
    <xf numFmtId="0" fontId="9" fillId="0" borderId="3" xfId="2" applyFont="1" applyBorder="1" applyAlignment="1">
      <alignment horizontal="centerContinuous"/>
    </xf>
    <xf numFmtId="0" fontId="9" fillId="0" borderId="6" xfId="2" applyFont="1" applyBorder="1" applyAlignment="1">
      <alignment horizontal="centerContinuous"/>
    </xf>
    <xf numFmtId="0" fontId="9" fillId="0" borderId="7" xfId="2" applyFont="1" applyBorder="1" applyAlignment="1">
      <alignment horizontal="centerContinuous"/>
    </xf>
    <xf numFmtId="0" fontId="10" fillId="0" borderId="2" xfId="2" applyFont="1" applyBorder="1" applyAlignment="1">
      <alignment horizontal="centerContinuous" vertical="center"/>
    </xf>
    <xf numFmtId="0" fontId="10" fillId="0" borderId="4" xfId="2" applyFont="1" applyBorder="1" applyAlignment="1">
      <alignment horizontal="centerContinuous" vertical="center"/>
    </xf>
    <xf numFmtId="0" fontId="10" fillId="0" borderId="3" xfId="2" applyFont="1" applyBorder="1" applyAlignment="1">
      <alignment horizontal="centerContinuous" vertical="center"/>
    </xf>
    <xf numFmtId="0" fontId="10" fillId="0" borderId="5" xfId="2" applyFont="1" applyBorder="1" applyAlignment="1">
      <alignment horizontal="centerContinuous" vertical="center"/>
    </xf>
    <xf numFmtId="0" fontId="10" fillId="0" borderId="6" xfId="2" applyFont="1" applyBorder="1" applyAlignment="1">
      <alignment horizontal="centerContinuous" vertical="center"/>
    </xf>
    <xf numFmtId="0" fontId="10" fillId="0" borderId="0" xfId="2" applyFont="1" applyAlignment="1">
      <alignment horizontal="centerContinuous" vertical="center"/>
    </xf>
    <xf numFmtId="0" fontId="10" fillId="0" borderId="12" xfId="2" applyFont="1" applyBorder="1" applyAlignment="1">
      <alignment horizontal="centerContinuous" vertical="center"/>
    </xf>
    <xf numFmtId="0" fontId="9" fillId="0" borderId="8" xfId="2" applyFont="1" applyBorder="1" applyAlignment="1">
      <alignment horizontal="centerContinuous"/>
    </xf>
    <xf numFmtId="0" fontId="9" fillId="0" borderId="10" xfId="2" applyFont="1" applyBorder="1" applyAlignment="1">
      <alignment horizontal="centerContinuous"/>
    </xf>
    <xf numFmtId="0" fontId="10" fillId="0" borderId="8" xfId="2" applyFont="1" applyBorder="1" applyAlignment="1">
      <alignment horizontal="centerContinuous" vertical="center"/>
    </xf>
    <xf numFmtId="0" fontId="10" fillId="0" borderId="9" xfId="2" applyFont="1" applyBorder="1" applyAlignment="1">
      <alignment horizontal="centerContinuous" vertical="center"/>
    </xf>
    <xf numFmtId="0" fontId="10" fillId="0" borderId="10" xfId="2" applyFont="1" applyBorder="1" applyAlignment="1">
      <alignment horizontal="centerContinuous" vertical="center"/>
    </xf>
    <xf numFmtId="0" fontId="10" fillId="0" borderId="11" xfId="2" applyFont="1" applyBorder="1" applyAlignment="1">
      <alignment horizontal="centerContinuous" vertical="center"/>
    </xf>
    <xf numFmtId="0" fontId="9" fillId="0" borderId="6" xfId="2" applyFont="1" applyBorder="1"/>
    <xf numFmtId="0" fontId="9" fillId="0" borderId="7" xfId="2" applyFont="1" applyBorder="1"/>
    <xf numFmtId="0" fontId="10" fillId="0" borderId="0" xfId="2" applyFont="1"/>
    <xf numFmtId="14" fontId="9" fillId="0" borderId="0" xfId="2" applyNumberFormat="1" applyFont="1"/>
    <xf numFmtId="169" fontId="9" fillId="0" borderId="0" xfId="2" applyNumberFormat="1" applyFont="1"/>
    <xf numFmtId="14" fontId="9" fillId="0" borderId="0" xfId="2" applyNumberFormat="1" applyFont="1" applyAlignment="1">
      <alignment horizontal="left"/>
    </xf>
    <xf numFmtId="1" fontId="10" fillId="0" borderId="0" xfId="3" applyNumberFormat="1" applyFont="1" applyAlignment="1">
      <alignment horizontal="center" vertical="center"/>
    </xf>
    <xf numFmtId="166" fontId="10" fillId="0" borderId="0" xfId="2" applyNumberFormat="1" applyFont="1" applyAlignment="1">
      <alignment horizontal="center" vertical="center"/>
    </xf>
    <xf numFmtId="1" fontId="10" fillId="0" borderId="0" xfId="2" applyNumberFormat="1" applyFont="1" applyAlignment="1">
      <alignment horizontal="center"/>
    </xf>
    <xf numFmtId="170" fontId="10" fillId="0" borderId="0" xfId="2" applyNumberFormat="1" applyFont="1" applyAlignment="1">
      <alignment horizontal="right"/>
    </xf>
    <xf numFmtId="1" fontId="9" fillId="0" borderId="0" xfId="2" applyNumberFormat="1" applyFont="1" applyAlignment="1">
      <alignment horizontal="center"/>
    </xf>
    <xf numFmtId="170" fontId="9" fillId="0" borderId="0" xfId="2" applyNumberFormat="1" applyFont="1" applyAlignment="1">
      <alignment horizontal="right"/>
    </xf>
    <xf numFmtId="1" fontId="9" fillId="0" borderId="9" xfId="2" applyNumberFormat="1" applyFont="1" applyBorder="1" applyAlignment="1">
      <alignment horizontal="center"/>
    </xf>
    <xf numFmtId="170" fontId="9" fillId="0" borderId="9" xfId="2" applyNumberFormat="1" applyFont="1" applyBorder="1" applyAlignment="1">
      <alignment horizontal="right"/>
    </xf>
    <xf numFmtId="0" fontId="9" fillId="0" borderId="0" xfId="2" applyFont="1" applyAlignment="1">
      <alignment horizontal="center"/>
    </xf>
    <xf numFmtId="1" fontId="10" fillId="0" borderId="13" xfId="2" applyNumberFormat="1" applyFont="1" applyBorder="1" applyAlignment="1">
      <alignment horizontal="center"/>
    </xf>
    <xf numFmtId="170" fontId="10" fillId="0" borderId="13" xfId="2" applyNumberFormat="1" applyFont="1" applyBorder="1" applyAlignment="1">
      <alignment horizontal="right"/>
    </xf>
    <xf numFmtId="170" fontId="9" fillId="0" borderId="0" xfId="2" applyNumberFormat="1" applyFont="1"/>
    <xf numFmtId="170" fontId="10" fillId="0" borderId="9" xfId="2" applyNumberFormat="1" applyFont="1" applyBorder="1"/>
    <xf numFmtId="170" fontId="9" fillId="0" borderId="9" xfId="2" applyNumberFormat="1" applyFont="1" applyBorder="1"/>
    <xf numFmtId="170" fontId="10" fillId="0" borderId="0" xfId="2" applyNumberFormat="1" applyFont="1"/>
    <xf numFmtId="0" fontId="9" fillId="0" borderId="8" xfId="2" applyFont="1" applyBorder="1"/>
    <xf numFmtId="0" fontId="9" fillId="0" borderId="9" xfId="2" applyFont="1" applyBorder="1"/>
    <xf numFmtId="0" fontId="9" fillId="0" borderId="10" xfId="2" applyFont="1" applyBorder="1"/>
    <xf numFmtId="0" fontId="9" fillId="8" borderId="0" xfId="2" applyFont="1" applyFill="1"/>
    <xf numFmtId="0" fontId="10" fillId="0" borderId="0" xfId="2" applyFont="1" applyAlignment="1">
      <alignment horizontal="center"/>
    </xf>
    <xf numFmtId="1" fontId="10" fillId="0" borderId="0" xfId="3" applyNumberFormat="1" applyFont="1" applyAlignment="1">
      <alignment horizontal="right"/>
    </xf>
    <xf numFmtId="171" fontId="10" fillId="0" borderId="0" xfId="4" applyNumberFormat="1" applyFont="1" applyAlignment="1">
      <alignment horizontal="right"/>
    </xf>
    <xf numFmtId="1" fontId="9" fillId="0" borderId="0" xfId="3" applyNumberFormat="1" applyFont="1" applyAlignment="1">
      <alignment horizontal="right"/>
    </xf>
    <xf numFmtId="171" fontId="9" fillId="0" borderId="0" xfId="4" applyNumberFormat="1" applyFont="1" applyAlignment="1">
      <alignment horizontal="right"/>
    </xf>
    <xf numFmtId="172" fontId="9" fillId="0" borderId="13" xfId="4" applyNumberFormat="1" applyFont="1" applyBorder="1" applyAlignment="1">
      <alignment horizontal="center"/>
    </xf>
    <xf numFmtId="171" fontId="9" fillId="0" borderId="13" xfId="4" applyNumberFormat="1" applyFont="1" applyBorder="1" applyAlignment="1">
      <alignment horizontal="right"/>
    </xf>
    <xf numFmtId="0" fontId="0" fillId="0" borderId="0" xfId="0" pivotButton="1"/>
    <xf numFmtId="0" fontId="0" fillId="0" borderId="0" xfId="0" applyAlignment="1">
      <alignment horizontal="left"/>
    </xf>
    <xf numFmtId="165" fontId="1" fillId="0" borderId="1" xfId="1" applyNumberFormat="1" applyFont="1" applyBorder="1"/>
    <xf numFmtId="0" fontId="1" fillId="0" borderId="1" xfId="0" applyFont="1" applyBorder="1" applyAlignment="1">
      <alignment horizontal="left"/>
    </xf>
    <xf numFmtId="0" fontId="1" fillId="2" borderId="1" xfId="0" applyFont="1" applyFill="1" applyBorder="1" applyAlignment="1">
      <alignment horizontal="center" vertical="center" wrapText="1"/>
    </xf>
    <xf numFmtId="0" fontId="10" fillId="0" borderId="2" xfId="2" applyFont="1" applyBorder="1" applyAlignment="1">
      <alignment horizontal="center" vertical="center"/>
    </xf>
    <xf numFmtId="0" fontId="10" fillId="0" borderId="4" xfId="2" applyFont="1" applyBorder="1" applyAlignment="1">
      <alignment horizontal="center" vertical="center"/>
    </xf>
    <xf numFmtId="0" fontId="10" fillId="0" borderId="3" xfId="2" applyFont="1" applyBorder="1" applyAlignment="1">
      <alignment horizontal="center" vertical="center"/>
    </xf>
    <xf numFmtId="0" fontId="10" fillId="0" borderId="8" xfId="2" applyFont="1" applyBorder="1" applyAlignment="1">
      <alignment horizontal="center" vertical="center"/>
    </xf>
    <xf numFmtId="0" fontId="10" fillId="0" borderId="9" xfId="2" applyFont="1" applyBorder="1" applyAlignment="1">
      <alignment horizontal="center" vertical="center"/>
    </xf>
    <xf numFmtId="0" fontId="10" fillId="0" borderId="10" xfId="2" applyFont="1" applyBorder="1" applyAlignment="1">
      <alignment horizontal="center" vertical="center"/>
    </xf>
    <xf numFmtId="0" fontId="10" fillId="0" borderId="5" xfId="2" applyFont="1" applyBorder="1" applyAlignment="1">
      <alignment horizontal="center" vertical="center"/>
    </xf>
    <xf numFmtId="0" fontId="10" fillId="0" borderId="11" xfId="2" applyFont="1" applyBorder="1" applyAlignment="1">
      <alignment horizontal="center" vertical="center"/>
    </xf>
    <xf numFmtId="0" fontId="11" fillId="0" borderId="0" xfId="2" applyFont="1" applyAlignment="1">
      <alignment horizontal="center" vertical="center" wrapText="1"/>
    </xf>
    <xf numFmtId="0" fontId="10" fillId="0" borderId="6" xfId="2" applyFont="1" applyBorder="1" applyAlignment="1">
      <alignment horizontal="center" vertical="center" wrapText="1"/>
    </xf>
    <xf numFmtId="0" fontId="10" fillId="0" borderId="0" xfId="2" applyFont="1" applyAlignment="1">
      <alignment horizontal="center" vertical="center" wrapText="1"/>
    </xf>
    <xf numFmtId="0" fontId="10" fillId="0" borderId="7" xfId="2" applyFont="1" applyBorder="1" applyAlignment="1">
      <alignment horizontal="center" vertical="center" wrapText="1"/>
    </xf>
    <xf numFmtId="0" fontId="12" fillId="0" borderId="0" xfId="0" applyFont="1" applyAlignment="1">
      <alignment horizontal="center" vertical="center" wrapText="1"/>
    </xf>
  </cellXfs>
  <cellStyles count="5">
    <cellStyle name="Millares 2 2" xfId="4" xr:uid="{A52652E7-0D1A-4C0A-8A6A-9B7BBB0F5C08}"/>
    <cellStyle name="Millares 3" xfId="3" xr:uid="{406189C2-9D07-41C7-9CEC-74D07A7B9904}"/>
    <cellStyle name="Moneda" xfId="1" builtinId="4"/>
    <cellStyle name="Normal" xfId="0" builtinId="0"/>
    <cellStyle name="Normal 2 2" xfId="2" xr:uid="{49412075-40E2-44FF-B98E-F9E2DB5500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E35BDA22-CD46-442D-B4A7-AD6718D12F79}"/>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278ED352-8CB1-4F87-AD41-0EFA63867B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D4317D35-6BE0-4484-9648-FD3F13C42C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670F3248-C321-4745-B9E2-76CE41AF7E22}"/>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eyla Lizeth Ome Guamanga" refreshedDate="45789.43341539352" createdVersion="8" refreshedVersion="8" minRefreshableVersion="3" recordCount="18" xr:uid="{9C82B422-C974-481F-A11E-8E034FB6332E}">
  <cacheSource type="worksheet">
    <worksheetSource ref="A2:BE20" sheet="ESTADO CADA FACT"/>
  </cacheSource>
  <cacheFields count="57">
    <cacheField name="NIT IPS" numFmtId="0">
      <sharedItems containsSemiMixedTypes="0" containsString="0" containsNumber="1" containsInteger="1" minValue="900959051" maxValue="900959051"/>
    </cacheField>
    <cacheField name="Nombre IPS" numFmtId="0">
      <sharedItems/>
    </cacheField>
    <cacheField name="Prefijo Factura" numFmtId="0">
      <sharedItems/>
    </cacheField>
    <cacheField name="Numero Factura" numFmtId="0">
      <sharedItems containsSemiMixedTypes="0" containsString="0" containsNumber="1" containsInteger="1" minValue="7218809" maxValue="7550347"/>
    </cacheField>
    <cacheField name="FACTURA" numFmtId="0">
      <sharedItems/>
    </cacheField>
    <cacheField name="LLAVE" numFmtId="0">
      <sharedItems/>
    </cacheField>
    <cacheField name="IPS Fecha factura" numFmtId="0">
      <sharedItems containsSemiMixedTypes="0" containsNonDate="0" containsDate="1" containsString="0" minDate="2022-08-08T11:22:40" maxDate="2025-02-28T00:00:19"/>
    </cacheField>
    <cacheField name="IPS Fecha radicado" numFmtId="0">
      <sharedItems containsSemiMixedTypes="0" containsNonDate="0" containsDate="1" containsString="0" minDate="2023-01-18T00:00:00" maxDate="2025-03-21T00:00:00"/>
    </cacheField>
    <cacheField name="IPS Valor Factura" numFmtId="165">
      <sharedItems containsSemiMixedTypes="0" containsString="0" containsNumber="1" containsInteger="1" minValue="34000" maxValue="11185777"/>
    </cacheField>
    <cacheField name="IPS Saldo Factura" numFmtId="165">
      <sharedItems containsSemiMixedTypes="0" containsString="0" containsNumber="1" containsInteger="1" minValue="30300" maxValue="11185777"/>
    </cacheField>
    <cacheField name="ESTADO CARTERA ANTERIOR" numFmtId="0">
      <sharedItems/>
    </cacheField>
    <cacheField name="ESTADO EPS 12-05-2025" numFmtId="0">
      <sharedItems count="6">
        <s v="Factura Cancelada"/>
        <s v="Factura Cancelada Parcialmente-Saldo Pendiente por Programacion de Pago "/>
        <s v="Factura Cancelada-Glosa Pendiente por Contestar"/>
        <s v="Factura Devuelta"/>
        <s v="Factura No Radicada"/>
        <s v="Factura Pendiente por Programacion de Pago"/>
      </sharedItems>
    </cacheField>
    <cacheField name="POR PAGAR SAP" numFmtId="0">
      <sharedItems containsSemiMixedTypes="0" containsString="0" containsNumber="1" containsInteger="1" minValue="0" maxValue="844252"/>
    </cacheField>
    <cacheField name="DOC CONTA" numFmtId="0">
      <sharedItems containsString="0" containsBlank="1" containsNumber="1" containsInteger="1" minValue="1222573242" maxValue="4800067169"/>
    </cacheField>
    <cacheField name="ESTADO BOX" numFmtId="0">
      <sharedItems containsBlank="1"/>
    </cacheField>
    <cacheField name="FECHA FACT" numFmtId="14">
      <sharedItems containsNonDate="0" containsDate="1" containsString="0" containsBlank="1" minDate="2023-06-14T00:00:00" maxDate="2025-03-01T00:00:00"/>
    </cacheField>
    <cacheField name="FECHA RAD" numFmtId="14">
      <sharedItems containsNonDate="0" containsDate="1" containsString="0" containsBlank="1" minDate="2024-02-01T00:00:00" maxDate="2025-04-02T00:00:00"/>
    </cacheField>
    <cacheField name="FECHA LIQ" numFmtId="14">
      <sharedItems containsNonDate="0" containsDate="1" containsString="0" containsBlank="1" minDate="2024-11-28T00:00:00" maxDate="2025-04-04T00:00:00"/>
    </cacheField>
    <cacheField name="FECHA DEV" numFmtId="14">
      <sharedItems containsNonDate="0" containsDate="1" containsString="0" containsBlank="1" minDate="2024-02-27T00:00:00" maxDate="2024-11-22T00:00:00"/>
    </cacheField>
    <cacheField name="DIAS" numFmtId="0">
      <sharedItems containsMixedTypes="1" containsNumber="1" containsInteger="1" minValue="27" maxValue="428"/>
    </cacheField>
    <cacheField name="EDAD" numFmtId="0">
      <sharedItems/>
    </cacheField>
    <cacheField name="VALOR BRUTO" numFmtId="165">
      <sharedItems containsSemiMixedTypes="0" containsString="0" containsNumber="1" containsInteger="1" minValue="0" maxValue="11185777"/>
    </cacheField>
    <cacheField name="VALOR RADICAD" numFmtId="165">
      <sharedItems containsSemiMixedTypes="0" containsString="0" containsNumber="1" containsInteger="1" minValue="0" maxValue="11185777"/>
    </cacheField>
    <cacheField name="COPAGO/CM REAL" numFmtId="165">
      <sharedItems containsSemiMixedTypes="0" containsString="0" containsNumber="1" containsInteger="1" minValue="0" maxValue="4500"/>
    </cacheField>
    <cacheField name="COPAGO/CM BOX" numFmtId="165">
      <sharedItems containsSemiMixedTypes="0" containsString="0" containsNumber="1" containsInteger="1" minValue="0" maxValue="4500"/>
    </cacheField>
    <cacheField name="NOTA CREDITO" numFmtId="165">
      <sharedItems containsSemiMixedTypes="0" containsString="0" containsNumber="1" containsInteger="1" minValue="0" maxValue="0"/>
    </cacheField>
    <cacheField name="GLOSA PDTE" numFmtId="165">
      <sharedItems containsSemiMixedTypes="0" containsString="0" containsNumber="1" containsInteger="1" minValue="0" maxValue="2890"/>
    </cacheField>
    <cacheField name="GLOSA ACEPTADA" numFmtId="165">
      <sharedItems containsSemiMixedTypes="0" containsString="0" containsNumber="1" containsInteger="1" minValue="0" maxValue="0"/>
    </cacheField>
    <cacheField name="DEVOLUCION" numFmtId="165">
      <sharedItems containsSemiMixedTypes="0" containsString="0" containsNumber="1" containsInteger="1" minValue="0" maxValue="11185777"/>
    </cacheField>
    <cacheField name="Devolucion Aceptada" numFmtId="14">
      <sharedItems containsNonDate="0" containsString="0" containsBlank="1"/>
    </cacheField>
    <cacheField name="Observacion Devolucion" numFmtId="14">
      <sharedItems containsBlank="1" longText="1"/>
    </cacheField>
    <cacheField name="Observacion glosa" numFmtId="14">
      <sharedItems containsBlank="1"/>
    </cacheField>
    <cacheField name="USUARIO LIQ" numFmtId="14">
      <sharedItems containsBlank="1"/>
    </cacheField>
    <cacheField name="Rete Fuente" numFmtId="165">
      <sharedItems containsSemiMixedTypes="0" containsString="0" containsNumber="1" containsInteger="1" minValue="0" maxValue="0"/>
    </cacheField>
    <cacheField name="VALOR A PAGAR" numFmtId="165">
      <sharedItems containsSemiMixedTypes="0" containsString="0" containsNumber="1" containsInteger="1" minValue="0" maxValue="819280"/>
    </cacheField>
    <cacheField name="Valor_Glosa y Devolución" numFmtId="165">
      <sharedItems containsSemiMixedTypes="0" containsString="0" containsNumber="1" containsInteger="1" minValue="0" maxValue="11185777"/>
    </cacheField>
    <cacheField name="TIPIFICACION" numFmtId="14">
      <sharedItems containsBlank="1"/>
    </cacheField>
    <cacheField name="CONCEPTO GLOSA Y DEVOLUCION" numFmtId="14">
      <sharedItems containsBlank="1" longText="1"/>
    </cacheField>
    <cacheField name="TIPIFICACION OBJECION" numFmtId="14">
      <sharedItems containsBlank="1"/>
    </cacheField>
    <cacheField name="TIPO DE SERVICIO" numFmtId="14">
      <sharedItems containsBlank="1"/>
    </cacheField>
    <cacheField name="AMBITO" numFmtId="14">
      <sharedItems containsBlank="1"/>
    </cacheField>
    <cacheField name="Numero Contrato" numFmtId="14">
      <sharedItems containsBlank="1"/>
    </cacheField>
    <cacheField name="FACTURA CANCELADA" numFmtId="0">
      <sharedItems containsSemiMixedTypes="0" containsString="0" containsNumber="1" containsInteger="1" minValue="0" maxValue="213479"/>
    </cacheField>
    <cacheField name="FACTURA DEVUELTA" numFmtId="0">
      <sharedItems containsSemiMixedTypes="0" containsString="0" containsNumber="1" containsInteger="1" minValue="0" maxValue="11185777"/>
    </cacheField>
    <cacheField name="FACTURA NO RADICADA" numFmtId="0">
      <sharedItems containsSemiMixedTypes="0" containsString="0" containsNumber="1" containsInteger="1" minValue="0" maxValue="1621667"/>
    </cacheField>
    <cacheField name="GLOSA ACEPTADA2" numFmtId="1">
      <sharedItems containsSemiMixedTypes="0" containsString="0" containsNumber="1" containsInteger="1" minValue="0" maxValue="0"/>
    </cacheField>
    <cacheField name="VALOR EXTEMPORANEO" numFmtId="1">
      <sharedItems containsSemiMixedTypes="0" containsString="0" containsNumber="1" containsInteger="1" minValue="0" maxValue="0"/>
    </cacheField>
    <cacheField name="GLOSA PDTE2" numFmtId="0">
      <sharedItems containsSemiMixedTypes="0" containsString="0" containsNumber="1" containsInteger="1" minValue="0" maxValue="2890"/>
    </cacheField>
    <cacheField name="FACTURA EN PROGRAMACION DE PAGO" numFmtId="0">
      <sharedItems containsSemiMixedTypes="0" containsString="0" containsNumber="1" containsInteger="1" minValue="0" maxValue="819280"/>
    </cacheField>
    <cacheField name="FACTURA EN PROCESO INTERNO" numFmtId="1">
      <sharedItems containsSemiMixedTypes="0" containsString="0" containsNumber="1" containsInteger="1" minValue="0" maxValue="0"/>
    </cacheField>
    <cacheField name="FACTURACION COVID-19" numFmtId="1">
      <sharedItems containsSemiMixedTypes="0" containsString="0" containsNumber="1" containsInteger="1" minValue="0" maxValue="0"/>
    </cacheField>
    <cacheField name="VALOR CANCELADO SAP" numFmtId="0">
      <sharedItems containsSemiMixedTypes="0" containsString="0" containsNumber="1" containsInteger="1" minValue="0" maxValue="819280"/>
    </cacheField>
    <cacheField name="RETENCION" numFmtId="0">
      <sharedItems containsNonDate="0" containsString="0" containsBlank="1"/>
    </cacheField>
    <cacheField name="DOC COMPENSACION SAP" numFmtId="0">
      <sharedItems containsString="0" containsBlank="1" containsNumber="1" containsInteger="1" minValue="2201611269" maxValue="4800067169"/>
    </cacheField>
    <cacheField name="FECHA COMPENSACION SAP" numFmtId="14">
      <sharedItems containsNonDate="0" containsDate="1" containsString="0" containsBlank="1" minDate="2025-01-31T00:00:00" maxDate="2025-04-25T00:00:00"/>
    </cacheField>
    <cacheField name="OBSE PAGO" numFmtId="0">
      <sharedItems containsBlank="1"/>
    </cacheField>
    <cacheField name="VALOR TRANFERENCIA" numFmtId="0">
      <sharedItems containsSemiMixedTypes="0" containsString="0" containsNumber="1" containsInteger="1" minValue="0" maxValue="42167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n v="900959051"/>
    <s v="SUBRED CENTRO ORIENTE"/>
    <s v="SSCO"/>
    <n v="7482519"/>
    <s v="SSCO7482519"/>
    <s v="900959051_SSCO7482519"/>
    <d v="2024-10-19T09:05:39"/>
    <d v="2024-11-12T09:10:52"/>
    <n v="82891"/>
    <n v="82891"/>
    <s v="Factura cancelada"/>
    <x v="0"/>
    <n v="0"/>
    <m/>
    <s v="Finalizada"/>
    <d v="2024-10-19T00:00:00"/>
    <d v="2024-11-08T00:00:00"/>
    <d v="2024-11-28T00:00:00"/>
    <m/>
    <n v="153"/>
    <s v="91-180"/>
    <n v="82891"/>
    <n v="82891"/>
    <n v="0"/>
    <n v="0"/>
    <n v="0"/>
    <n v="0"/>
    <n v="0"/>
    <n v="0"/>
    <m/>
    <m/>
    <m/>
    <s v="Procesos Servidor"/>
    <n v="0"/>
    <n v="82891"/>
    <n v="0"/>
    <m/>
    <m/>
    <m/>
    <s v="Urgencias"/>
    <m/>
    <s v="URG-2023-273"/>
    <n v="82891"/>
    <n v="0"/>
    <n v="0"/>
    <n v="0"/>
    <n v="0"/>
    <n v="0"/>
    <n v="0"/>
    <n v="0"/>
    <n v="0"/>
    <n v="82891"/>
    <m/>
    <n v="4800067169"/>
    <d v="2025-01-31T00:00:00"/>
    <m/>
    <n v="0"/>
  </r>
  <r>
    <n v="900959051"/>
    <s v="SUBRED CENTRO ORIENTE"/>
    <s v="SSCO"/>
    <n v="7491217"/>
    <s v="SSCO7491217"/>
    <s v="900959051_SSCO7491217"/>
    <d v="2024-11-15T14:04:16"/>
    <d v="2024-12-09T00:00:00"/>
    <n v="81400"/>
    <n v="81400"/>
    <s v="Factura cancelada"/>
    <x v="0"/>
    <n v="0"/>
    <m/>
    <s v="Finalizada"/>
    <d v="2024-11-15T00:00:00"/>
    <d v="2024-12-09T00:00:00"/>
    <d v="2024-12-20T00:00:00"/>
    <m/>
    <n v="131"/>
    <s v="91-180"/>
    <n v="81400"/>
    <n v="81400"/>
    <n v="0"/>
    <n v="0"/>
    <n v="0"/>
    <n v="0"/>
    <n v="0"/>
    <n v="0"/>
    <m/>
    <m/>
    <m/>
    <s v="Procesos Servidor"/>
    <n v="0"/>
    <n v="81400"/>
    <n v="0"/>
    <m/>
    <m/>
    <m/>
    <s v="Urgencias"/>
    <m/>
    <s v="URG-2023-273"/>
    <n v="81400"/>
    <n v="0"/>
    <n v="0"/>
    <n v="0"/>
    <n v="0"/>
    <n v="0"/>
    <n v="0"/>
    <n v="0"/>
    <n v="0"/>
    <n v="81400"/>
    <m/>
    <n v="4800067169"/>
    <d v="2025-01-31T00:00:00"/>
    <m/>
    <n v="0"/>
  </r>
  <r>
    <n v="900959051"/>
    <s v="SUBRED CENTRO ORIENTE"/>
    <s v="SSCO"/>
    <n v="7532045"/>
    <s v="SSCO7532045"/>
    <s v="900959051_SSCO7532045"/>
    <d v="2025-01-29T12:41:42"/>
    <d v="2025-02-07T00:00:00"/>
    <n v="208200"/>
    <n v="208200"/>
    <e v="#N/A"/>
    <x v="0"/>
    <n v="0"/>
    <m/>
    <s v="Finalizada"/>
    <d v="2025-01-29T00:00:00"/>
    <d v="2025-02-07T00:00:00"/>
    <d v="2025-02-25T00:00:00"/>
    <m/>
    <n v="64"/>
    <s v="61-90"/>
    <n v="208200"/>
    <n v="208200"/>
    <n v="0"/>
    <n v="0"/>
    <n v="0"/>
    <n v="0"/>
    <n v="0"/>
    <n v="0"/>
    <m/>
    <m/>
    <m/>
    <s v="ProcesoMasivo"/>
    <n v="0"/>
    <n v="208200"/>
    <n v="0"/>
    <m/>
    <m/>
    <m/>
    <s v="Urgencias"/>
    <m/>
    <s v="URG-2023-273"/>
    <n v="208200"/>
    <n v="0"/>
    <n v="0"/>
    <n v="0"/>
    <n v="0"/>
    <n v="0"/>
    <n v="0"/>
    <n v="0"/>
    <n v="0"/>
    <n v="208200"/>
    <m/>
    <n v="2201611269"/>
    <d v="2025-04-24T00:00:00"/>
    <s v="(en blanco)"/>
    <n v="421679"/>
  </r>
  <r>
    <n v="900959051"/>
    <s v="SUBRED CENTRO ORIENTE"/>
    <s v="SSCO"/>
    <n v="7489012"/>
    <s v="SSCO7489012"/>
    <s v="900959051_SSCO7489012"/>
    <d v="2024-11-07T11:25:55"/>
    <d v="2024-12-09T00:00:00"/>
    <n v="49000"/>
    <n v="44500"/>
    <s v="Factura cancelada"/>
    <x v="1"/>
    <n v="0"/>
    <m/>
    <s v="Finalizada"/>
    <d v="2024-11-07T00:00:00"/>
    <d v="2024-12-09T00:00:00"/>
    <d v="2024-12-26T00:00:00"/>
    <m/>
    <n v="125"/>
    <s v="91-180"/>
    <n v="49000"/>
    <n v="49000"/>
    <n v="4500"/>
    <n v="4500"/>
    <n v="0"/>
    <n v="0"/>
    <n v="0"/>
    <n v="0"/>
    <m/>
    <m/>
    <m/>
    <s v="Cesar Augusto Alzate Gaviria"/>
    <n v="0"/>
    <n v="44500"/>
    <n v="0"/>
    <m/>
    <m/>
    <m/>
    <s v="Servicios ambulatorios"/>
    <m/>
    <s v="URG-2023-273"/>
    <n v="40000"/>
    <n v="0"/>
    <n v="0"/>
    <n v="0"/>
    <n v="0"/>
    <n v="0"/>
    <n v="4500"/>
    <n v="0"/>
    <n v="0"/>
    <n v="40000"/>
    <m/>
    <n v="4800067169"/>
    <d v="2025-01-31T00:00:00"/>
    <m/>
    <n v="0"/>
  </r>
  <r>
    <n v="900959051"/>
    <s v="SUBRED CENTRO ORIENTE"/>
    <s v="SSCO"/>
    <n v="7540380"/>
    <s v="SSCO7540380"/>
    <s v="900959051_SSCO7540380"/>
    <d v="2025-02-13T05:52:53"/>
    <d v="2025-03-20T00:00:00"/>
    <n v="216369"/>
    <n v="216369"/>
    <e v="#N/A"/>
    <x v="2"/>
    <n v="0"/>
    <m/>
    <s v="Para respuesta prestador"/>
    <d v="2025-02-13T00:00:00"/>
    <d v="2025-04-01T00:00:00"/>
    <d v="2025-04-03T00:00:00"/>
    <m/>
    <n v="27"/>
    <s v="0-30"/>
    <n v="216369"/>
    <n v="216369"/>
    <n v="0"/>
    <n v="0"/>
    <n v="0"/>
    <n v="2890"/>
    <n v="0"/>
    <n v="0"/>
    <m/>
    <m/>
    <s v="Se glosa insumos condones no justificados en la historia clinica"/>
    <s v="Luis Miguel Sanchez Mazuera"/>
    <n v="0"/>
    <n v="213479"/>
    <n v="0"/>
    <m/>
    <m/>
    <m/>
    <s v="Urgencias"/>
    <m/>
    <s v="URG-2023-273"/>
    <n v="213479"/>
    <n v="0"/>
    <n v="0"/>
    <n v="0"/>
    <n v="0"/>
    <n v="2890"/>
    <n v="0"/>
    <n v="0"/>
    <n v="0"/>
    <n v="213479"/>
    <m/>
    <n v="2201611269"/>
    <d v="2025-04-24T00:00:00"/>
    <s v="(en blanco)"/>
    <n v="421679"/>
  </r>
  <r>
    <n v="900959051"/>
    <s v="SUBRED CENTRO ORIENTE"/>
    <s v="SSCO"/>
    <n v="7330880"/>
    <s v="SSCO7330880"/>
    <s v="900959051_SSCO7330880"/>
    <d v="2023-06-14T16:07:40"/>
    <d v="2023-09-11T00:00:00"/>
    <n v="46400"/>
    <n v="46400"/>
    <s v="Factura devuelta"/>
    <x v="3"/>
    <n v="0"/>
    <m/>
    <s v="Devuelta"/>
    <d v="2023-06-14T00:00:00"/>
    <d v="2024-10-11T00:00:00"/>
    <m/>
    <d v="2024-11-21T00:00:00"/>
    <n v="160"/>
    <s v="91-180"/>
    <n v="46400"/>
    <n v="46400"/>
    <n v="0"/>
    <n v="0"/>
    <n v="0"/>
    <n v="0"/>
    <n v="0"/>
    <n v="46400"/>
    <m/>
    <s v="AUT: SE REALIZA DEVOLUCIÓN DE FACTURA CON SOPORTES COMPLETOS, EL NÚMERO DE AUT # 220198495559238 SE ENCUENTRA  ASIGNADA A LA FACTURA SSCO7140472. CUPS 890201 -CONSULTA DE PRIMERA VEZ POR MEDICINA GENERAL YA SE ENCUENTRA PAGADO EN LA FACTURA SSCO7140472 ."/>
    <m/>
    <m/>
    <n v="0"/>
    <n v="0"/>
    <n v="46400"/>
    <s v="DEVOLUCION"/>
    <s v="AUT: SE REALIZA DEVOLUCIÓN DE FACTURA CON SOPORTES COMPLETOS, EL NÚMERO DE AUT # 220198495559238 SE ENCUENTRA ASIGNADA A LA FACTURA SSCO7140472. CUPS 890201 -CONSULTA DE PRIMERA VEZ POR MEDICINA GENERAL YA SE ENCUENTRA PAGADO EN LA FACTURA SSCO7140472 ."/>
    <s v="AUTORIZACION"/>
    <s v="Urgencias"/>
    <s v="Urgencias"/>
    <m/>
    <n v="0"/>
    <n v="46400"/>
    <n v="0"/>
    <n v="0"/>
    <n v="0"/>
    <n v="0"/>
    <n v="0"/>
    <n v="0"/>
    <n v="0"/>
    <n v="0"/>
    <m/>
    <m/>
    <m/>
    <m/>
    <n v="0"/>
  </r>
  <r>
    <n v="900959051"/>
    <s v="SUBRED CENTRO ORIENTE"/>
    <s v="SSCO"/>
    <n v="7336627"/>
    <s v="SSCO7336627"/>
    <s v="900959051_SSCO7336627"/>
    <d v="2023-06-30T18:18:39"/>
    <d v="2023-09-11T00:00:00"/>
    <n v="908060"/>
    <n v="908060"/>
    <s v="Factura devuelta"/>
    <x v="3"/>
    <n v="0"/>
    <m/>
    <s v="Devuelta"/>
    <d v="2023-06-30T00:00:00"/>
    <d v="2024-10-11T00:00:00"/>
    <m/>
    <d v="2024-11-21T00:00:00"/>
    <n v="160"/>
    <s v="91-180"/>
    <n v="908060"/>
    <n v="908060"/>
    <n v="0"/>
    <n v="0"/>
    <n v="0"/>
    <n v="0"/>
    <n v="0"/>
    <n v="908060"/>
    <m/>
    <s v="AUT: SE REALIZA DEVOLUCIÓN DE FACTURA CON SOPORTES COMPLETOS, EL NÚMERO DE AUT # 230548516621507 SE ENCUENTRA EN ASIGNADO A LA FACTURA SSCO7335220, SOLICITUD DE AUT REALIZADA CON EL MISMO CORREO QUE SE ENCUENTRA ADJUNTO EN ESTA FACTURA, //FACTURACIÓN: SERVICIOS FACTURADOS SE ENCUENTRAN PAGOS EN LA FACTURA SSCO7335220.//SPTE INCOMPLETO: EPICRISIS ADJUNTA CORRESPONDE A OTRO PACIENTE DIFERENTE: CC 15815022-YOVANI ARVEY BOLAÑOS BENAVIDES."/>
    <m/>
    <m/>
    <n v="0"/>
    <n v="0"/>
    <n v="908060"/>
    <s v="DEVOLUCION"/>
    <s v="AUT: SE REALIZA DEVOLUCIÓN DE FACTURA CON SOPORTES COMPLETOS, EL NÚMERO DE AUT # 230548516621507 SE ENCUENTRA EN ASIGNADO A LA FACTURA SSCO7335220, SOLICITUD DE AUT REALIZADA CON EL MISMO CORREO QUE SE ENCUENTRA ADJUNTO EN ESTA FACTURA, //FACTURACIÓN: SERVICIOS FACTURADOS SE ENCUENTRAN PAGOS EN LA FACTURA SSCO7335220.//SPTE INCOMPLETO: EPICRISIS ADJUNTA CORRESPONDE A OTRO PACIENTE DIFERENTE: CC 15815022-YOVANI ARVEY BOLAÑOS BENAVIDES."/>
    <s v="AUTORIZACION"/>
    <s v="Urgencias"/>
    <s v="Urgencias"/>
    <m/>
    <n v="0"/>
    <n v="908060"/>
    <n v="0"/>
    <n v="0"/>
    <n v="0"/>
    <n v="0"/>
    <n v="0"/>
    <n v="0"/>
    <n v="0"/>
    <n v="0"/>
    <m/>
    <m/>
    <m/>
    <m/>
    <n v="0"/>
  </r>
  <r>
    <n v="900959051"/>
    <s v="SUBRED CENTRO ORIENTE"/>
    <s v="SSCO"/>
    <n v="7336648"/>
    <s v="SSCO7336648"/>
    <s v="900959051_SSCO7336648"/>
    <d v="2023-06-30T18:50:57"/>
    <d v="2023-09-11T00:00:00"/>
    <n v="189900"/>
    <n v="189900"/>
    <s v="Factura devuelta"/>
    <x v="3"/>
    <n v="0"/>
    <m/>
    <s v="Devuelta"/>
    <d v="2023-06-30T00:00:00"/>
    <d v="2024-02-01T00:00:00"/>
    <m/>
    <d v="2024-02-27T00:00:00"/>
    <n v="428"/>
    <s v="Más de 360"/>
    <n v="189900"/>
    <n v="189900"/>
    <n v="0"/>
    <n v="0"/>
    <n v="0"/>
    <n v="0"/>
    <n v="0"/>
    <n v="189900"/>
    <m/>
    <s v="AUT: SE REALIZA DEVOLUCIÓN DE FACTURA, LA AUTORIZACIÓN 231228523465124 ESTÁ GENERADA PARA OTRO PRESTADOR NIT 900958564 - UNIDAD DE SERVICIOS DE SALUD EL TUNAL, FAVOR COMUNICARSE CON EL ÁREA ENCARGADA, SOLICITARLA A LA capautorizaciones@epsdelagente.com.co"/>
    <m/>
    <m/>
    <n v="0"/>
    <n v="0"/>
    <n v="189900"/>
    <s v="DEVOLUCION"/>
    <s v="AUT: SE REALIZA DEVOLUCIÓN DE FACTURA, LA AUTORIZACIÓN 231228523465124 ESTÁ GENERADA PARA OTRO PRESTADOR NIT 900958564 - UNIDAD DE SERVICIOS DE SALUD EL TUNAL, FAVOR COMUNICARSE CON EL ÁREA ENCARGADA, SOLICITARLA A LA capautorizaciones@epsdelagente.com.co"/>
    <s v="AUTORIZACION"/>
    <s v="Ambulancia"/>
    <s v="Hospitalario"/>
    <m/>
    <n v="0"/>
    <n v="189900"/>
    <n v="0"/>
    <n v="0"/>
    <n v="0"/>
    <n v="0"/>
    <n v="0"/>
    <n v="0"/>
    <n v="0"/>
    <n v="0"/>
    <m/>
    <m/>
    <m/>
    <m/>
    <n v="0"/>
  </r>
  <r>
    <n v="900959051"/>
    <s v="SUBRED CENTRO ORIENTE"/>
    <s v="SSCO"/>
    <n v="7345430"/>
    <s v="SSCO7345430"/>
    <s v="900959051_SSCO7345430"/>
    <d v="2023-07-28T15:45:22"/>
    <d v="2023-09-11T00:00:00"/>
    <n v="189900"/>
    <n v="189900"/>
    <s v="Factura devuelta"/>
    <x v="3"/>
    <n v="0"/>
    <m/>
    <s v="Devuelta"/>
    <d v="2023-07-28T00:00:00"/>
    <d v="2024-02-06T00:00:00"/>
    <m/>
    <d v="2024-02-27T00:00:00"/>
    <n v="428"/>
    <s v="Más de 360"/>
    <n v="189900"/>
    <n v="189900"/>
    <n v="0"/>
    <n v="0"/>
    <n v="0"/>
    <n v="0"/>
    <n v="0"/>
    <n v="189900"/>
    <m/>
    <s v=" AUT: SE SOSTIENE DEVOLUCIÓN DE FACTURA CON SOPORTES COMPLETOS, FACTURA NO CUENTA CON AUTORIZACIÓN PARA LOS SERVICIOS FACTURADOS, FAVOR COMUNICARSE CON EL ÁREA  ENCARGADA, SOLICITARLA A LA capautorizaciones@epsdelagente.com.co"/>
    <m/>
    <m/>
    <n v="0"/>
    <n v="0"/>
    <n v="189900"/>
    <s v="DEVOLUCION"/>
    <s v="AUT: SE SOSTIENE DEVOLUCIÓN DE FACTURA CON SOPORTES COMPLETOS, FACTURA NO CUENTA CON AUTORIZACIÓN PARA LOS SERVICIOS FACTURADOS, FAVOR COMUNICARSE CON EL ÁREA ENCARGADA, SOLICITARLA A LA capautorizaciones@epsdelagente.com.co"/>
    <s v="AUTORIZACION"/>
    <s v="Ambulancia"/>
    <s v="Hospitalario"/>
    <m/>
    <n v="0"/>
    <n v="189900"/>
    <n v="0"/>
    <n v="0"/>
    <n v="0"/>
    <n v="0"/>
    <n v="0"/>
    <n v="0"/>
    <n v="0"/>
    <n v="0"/>
    <m/>
    <m/>
    <m/>
    <m/>
    <n v="0"/>
  </r>
  <r>
    <n v="900959051"/>
    <s v="SUBRED CENTRO ORIENTE"/>
    <s v="SSCO"/>
    <n v="7414817"/>
    <s v="SSCO7414817"/>
    <s v="900959051_SSCO7414817"/>
    <d v="2024-03-08T10:04:29"/>
    <d v="2024-04-05T00:00:00"/>
    <n v="49400"/>
    <n v="44800"/>
    <s v="Factura devuelta"/>
    <x v="3"/>
    <n v="0"/>
    <m/>
    <s v="Devuelta"/>
    <d v="2024-03-08T00:00:00"/>
    <d v="2024-06-07T00:00:00"/>
    <m/>
    <d v="2024-06-20T00:00:00"/>
    <n v="314"/>
    <s v="181-360"/>
    <n v="49400"/>
    <n v="49400"/>
    <n v="0"/>
    <n v="0"/>
    <n v="0"/>
    <n v="0"/>
    <n v="0"/>
    <n v="49400"/>
    <m/>
    <s v="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quot;Para acceder a los servicios ambulatorio debe enviar la solicitud de autorización a la pagina de la EPS. Con los datos del paciente&quot; y demás información de comunicación que ahí se indica. Por lo tanto, se evidencia que el servicio no esta reportado. Cesar Alzate Gaviria  "/>
    <m/>
    <m/>
    <n v="0"/>
    <n v="0"/>
    <n v="49400"/>
    <s v="DEVOLUCION"/>
    <s v="Se realiza DEVOLUCION de la factura No. SSCO7414817 No se evidencia autorización para el servicio de consulta medica general, La autorización adjunta No. 122300237858 esta direccionada para la prestación de servicios de salud en PROFAMILIA PILOTO. No se evidencia gestión de acuerdo a documento adjunto del 26/02/2024 De respuesta de portabilidad nacional No. SOL240220124923161 donde se indica que &quot;Para acceder a los servicios ambulatorio debe enviar la solicitud de autorización a la pagina de la EPS. Con los datos del paciente&quot; y demás información de comunicación que ahí se indica. Por lo tanto, se evidencia que el servicio no esta reportado. Cesar Alzate Gaviria"/>
    <s v="AUTORIZACION"/>
    <s v="Servicios ambulatorios"/>
    <s v="Ambulatorio"/>
    <m/>
    <n v="0"/>
    <n v="44800"/>
    <n v="0"/>
    <n v="0"/>
    <n v="0"/>
    <n v="0"/>
    <n v="0"/>
    <n v="0"/>
    <n v="0"/>
    <n v="0"/>
    <m/>
    <m/>
    <m/>
    <m/>
    <n v="0"/>
  </r>
  <r>
    <n v="900959051"/>
    <s v="SUBRED CENTRO ORIENTE"/>
    <s v="SSCO"/>
    <n v="7453746"/>
    <s v="SSCO7453746"/>
    <s v="900959051_SSCO7453746"/>
    <d v="2024-07-18T10:03:20"/>
    <d v="2024-08-26T00:00:00"/>
    <n v="11185777"/>
    <n v="11185777"/>
    <s v="Factura devuelta"/>
    <x v="3"/>
    <n v="0"/>
    <m/>
    <s v="Devuelta"/>
    <d v="2024-07-18T00:00:00"/>
    <d v="2024-09-02T00:00:00"/>
    <m/>
    <d v="2024-09-17T00:00:00"/>
    <n v="225"/>
    <s v="181-360"/>
    <n v="11185777"/>
    <n v="11185777"/>
    <n v="0"/>
    <n v="0"/>
    <n v="0"/>
    <n v="0"/>
    <n v="0"/>
    <n v="11185777"/>
    <m/>
    <s v="se realiza devolución ya que la factura no cuenta con los soportes completos el procedimiento y estancia son pertinentes pero solo hay una epicrisis faltarían soportes de laboratorios y la HC completa Cédula Ciudadanía 1012322670 WILLIAM LEONARDO HERRERA RAMIREZ"/>
    <m/>
    <m/>
    <n v="0"/>
    <n v="0"/>
    <n v="11185777"/>
    <s v="DEVOLUCION"/>
    <s v="se realiza devolución ya que la factura no cuenta con los soportes completos el procedimiento y estancia son pertinentes pero solo hay una epicrisis faltarían soportes de laboratorios y la HC completa Cédula Ciudadanía 1012322670 WILLIAM LEONARDO HERRERA RAMIREZ"/>
    <s v="SOPORTE"/>
    <s v="Servicios hospitalarios"/>
    <s v="Hospitalario"/>
    <m/>
    <n v="0"/>
    <n v="11185777"/>
    <n v="0"/>
    <n v="0"/>
    <n v="0"/>
    <n v="0"/>
    <n v="0"/>
    <n v="0"/>
    <n v="0"/>
    <n v="0"/>
    <m/>
    <m/>
    <m/>
    <m/>
    <n v="0"/>
  </r>
  <r>
    <n v="900959051"/>
    <s v="SUBRED CENTRO ORIENTE"/>
    <s v="SSCO"/>
    <n v="7333005"/>
    <s v="SSCO7333005"/>
    <s v="900959051_SSCO7333005"/>
    <d v="2023-06-21T14:50:45"/>
    <d v="2023-09-11T00:00:00"/>
    <n v="66900"/>
    <n v="62800"/>
    <s v="Factura no radicada"/>
    <x v="4"/>
    <n v="0"/>
    <m/>
    <s v="Para cargar RIPS o soportes"/>
    <d v="2023-06-21T00:00:00"/>
    <m/>
    <m/>
    <m/>
    <s v="No radicada"/>
    <s v="No radicada"/>
    <n v="66900"/>
    <n v="66900"/>
    <n v="0"/>
    <n v="0"/>
    <n v="0"/>
    <n v="0"/>
    <n v="0"/>
    <n v="0"/>
    <m/>
    <m/>
    <m/>
    <m/>
    <n v="0"/>
    <n v="0"/>
    <n v="0"/>
    <m/>
    <m/>
    <m/>
    <m/>
    <m/>
    <m/>
    <n v="0"/>
    <n v="0"/>
    <n v="62800"/>
    <n v="0"/>
    <n v="0"/>
    <n v="0"/>
    <n v="0"/>
    <n v="0"/>
    <n v="0"/>
    <n v="0"/>
    <m/>
    <m/>
    <m/>
    <m/>
    <n v="0"/>
  </r>
  <r>
    <n v="900959051"/>
    <s v="SUBRED CENTRO ORIENTE"/>
    <s v="SSCO"/>
    <n v="7541903"/>
    <s v="SSCO7541903"/>
    <s v="900959051_SSCO7541903"/>
    <d v="2025-02-16T00:34:26"/>
    <d v="2025-03-20T00:00:00"/>
    <n v="544877"/>
    <n v="544877"/>
    <e v="#N/A"/>
    <x v="4"/>
    <n v="0"/>
    <m/>
    <s v="Para cargar RIPS o soportes"/>
    <d v="2025-02-16T00:00:00"/>
    <m/>
    <m/>
    <m/>
    <s v="No radicada"/>
    <s v="No radicada"/>
    <n v="544877"/>
    <n v="544877"/>
    <n v="0"/>
    <n v="0"/>
    <n v="0"/>
    <n v="0"/>
    <n v="0"/>
    <n v="0"/>
    <m/>
    <m/>
    <m/>
    <m/>
    <n v="0"/>
    <n v="0"/>
    <n v="0"/>
    <m/>
    <m/>
    <m/>
    <s v="Atención de urgencias"/>
    <m/>
    <m/>
    <n v="0"/>
    <n v="0"/>
    <n v="544877"/>
    <n v="0"/>
    <n v="0"/>
    <n v="0"/>
    <n v="0"/>
    <n v="0"/>
    <n v="0"/>
    <n v="0"/>
    <m/>
    <m/>
    <m/>
    <m/>
    <n v="0"/>
  </r>
  <r>
    <n v="900959051"/>
    <s v="SUBRED CENTRO ORIENTE"/>
    <s v="SSCO"/>
    <n v="7550347"/>
    <s v="SSCO7550347"/>
    <s v="900959051_SSCO7550347"/>
    <d v="2025-02-28T00:00:19"/>
    <d v="2025-03-20T00:00:00"/>
    <n v="1621667"/>
    <n v="1621667"/>
    <e v="#N/A"/>
    <x v="4"/>
    <n v="0"/>
    <m/>
    <s v="Para cargar RIPS o soportes"/>
    <d v="2025-02-28T00:00:00"/>
    <m/>
    <m/>
    <m/>
    <s v="No radicada"/>
    <s v="No radicada"/>
    <n v="1621667"/>
    <n v="1621667"/>
    <n v="0"/>
    <n v="0"/>
    <n v="0"/>
    <n v="0"/>
    <n v="0"/>
    <n v="0"/>
    <m/>
    <m/>
    <m/>
    <m/>
    <n v="0"/>
    <n v="0"/>
    <n v="0"/>
    <m/>
    <m/>
    <m/>
    <s v="Atención de urgencias"/>
    <m/>
    <m/>
    <n v="0"/>
    <n v="0"/>
    <n v="1621667"/>
    <n v="0"/>
    <n v="0"/>
    <n v="0"/>
    <n v="0"/>
    <n v="0"/>
    <n v="0"/>
    <n v="0"/>
    <m/>
    <m/>
    <m/>
    <m/>
    <n v="0"/>
  </r>
  <r>
    <n v="900959051"/>
    <s v="SUBRED CENTRO ORIENTE"/>
    <s v="SSCO"/>
    <n v="7218809"/>
    <s v="SSCO7218809"/>
    <s v="900959051_SSCO7218809"/>
    <d v="2022-08-08T11:22:40"/>
    <d v="2023-01-18T00:00:00"/>
    <n v="40000"/>
    <n v="40000"/>
    <s v="Factura no radicada"/>
    <x v="4"/>
    <n v="0"/>
    <m/>
    <m/>
    <m/>
    <m/>
    <m/>
    <m/>
    <s v="No radicada"/>
    <s v="No radicada"/>
    <n v="0"/>
    <n v="0"/>
    <n v="0"/>
    <n v="0"/>
    <n v="0"/>
    <n v="0"/>
    <n v="0"/>
    <n v="0"/>
    <m/>
    <m/>
    <m/>
    <m/>
    <n v="0"/>
    <n v="0"/>
    <n v="0"/>
    <m/>
    <m/>
    <m/>
    <m/>
    <m/>
    <m/>
    <n v="0"/>
    <n v="0"/>
    <n v="40000"/>
    <n v="0"/>
    <n v="0"/>
    <n v="0"/>
    <n v="0"/>
    <n v="0"/>
    <n v="0"/>
    <n v="0"/>
    <m/>
    <m/>
    <m/>
    <m/>
    <n v="0"/>
  </r>
  <r>
    <n v="900959051"/>
    <s v="SUBRED CENTRO ORIENTE"/>
    <s v="SSCO"/>
    <n v="7223389"/>
    <s v="SSCO7223389"/>
    <s v="900959051_SSCO7223389"/>
    <d v="2022-08-20T10:23:29"/>
    <d v="2023-01-18T00:00:00"/>
    <n v="34000"/>
    <n v="30300"/>
    <s v="Factura no radicada"/>
    <x v="4"/>
    <n v="0"/>
    <m/>
    <m/>
    <m/>
    <m/>
    <m/>
    <m/>
    <s v="No radicada"/>
    <s v="No radicada"/>
    <n v="0"/>
    <n v="0"/>
    <n v="0"/>
    <n v="0"/>
    <n v="0"/>
    <n v="0"/>
    <n v="0"/>
    <n v="0"/>
    <m/>
    <m/>
    <m/>
    <m/>
    <n v="0"/>
    <n v="0"/>
    <n v="0"/>
    <m/>
    <m/>
    <m/>
    <m/>
    <m/>
    <m/>
    <n v="0"/>
    <n v="0"/>
    <n v="30300"/>
    <n v="0"/>
    <n v="0"/>
    <n v="0"/>
    <n v="0"/>
    <n v="0"/>
    <n v="0"/>
    <n v="0"/>
    <m/>
    <m/>
    <m/>
    <m/>
    <n v="0"/>
  </r>
  <r>
    <n v="900959051"/>
    <s v="SUBRED CENTRO ORIENTE"/>
    <s v="SSCO"/>
    <n v="7512230"/>
    <s v="SSCO7512230"/>
    <s v="900959051_SSCO7512230"/>
    <d v="2024-12-19T21:44:33"/>
    <d v="2025-01-07T00:00:00"/>
    <n v="819280"/>
    <n v="819280"/>
    <s v="Factura cancelada"/>
    <x v="5"/>
    <n v="844252"/>
    <n v="4800067169"/>
    <s v="Finalizada"/>
    <d v="2024-12-19T00:00:00"/>
    <d v="2025-01-07T00:00:00"/>
    <d v="2025-01-27T00:00:00"/>
    <m/>
    <n v="93"/>
    <s v="91-180"/>
    <n v="819280"/>
    <n v="819280"/>
    <n v="0"/>
    <n v="0"/>
    <n v="0"/>
    <n v="0"/>
    <n v="0"/>
    <n v="0"/>
    <m/>
    <m/>
    <m/>
    <s v="Procesos Servidor"/>
    <n v="0"/>
    <n v="819280"/>
    <n v="0"/>
    <m/>
    <m/>
    <m/>
    <s v="Atención inicial de urgencias"/>
    <m/>
    <s v="URG-2023-273"/>
    <n v="0"/>
    <n v="0"/>
    <n v="0"/>
    <n v="0"/>
    <n v="0"/>
    <n v="0"/>
    <n v="819280"/>
    <n v="0"/>
    <n v="0"/>
    <n v="819280"/>
    <m/>
    <n v="4800067169"/>
    <d v="2025-01-31T00:00:00"/>
    <m/>
    <n v="0"/>
  </r>
  <r>
    <n v="900959051"/>
    <s v="SUBRED CENTRO ORIENTE"/>
    <s v="SSCO"/>
    <n v="7516277"/>
    <s v="SSCO7516277"/>
    <s v="900959051_SSCO7516277"/>
    <d v="2024-12-29T11:17:31"/>
    <d v="2025-01-07T00:00:00"/>
    <n v="99031"/>
    <n v="99031"/>
    <s v="Factura pendiente en programacion de pago"/>
    <x v="5"/>
    <n v="99031"/>
    <n v="1222573242"/>
    <s v="Finalizada"/>
    <d v="2024-12-29T00:00:00"/>
    <d v="2025-01-07T00:00:00"/>
    <d v="2025-01-30T00:00:00"/>
    <m/>
    <n v="90"/>
    <s v="61-90"/>
    <n v="99031"/>
    <n v="99031"/>
    <n v="0"/>
    <n v="0"/>
    <n v="0"/>
    <n v="0"/>
    <n v="0"/>
    <n v="0"/>
    <m/>
    <m/>
    <m/>
    <s v="ProcesoMasivo"/>
    <n v="0"/>
    <n v="99031"/>
    <n v="0"/>
    <m/>
    <m/>
    <m/>
    <s v="Atención de urgencias"/>
    <m/>
    <s v="URG-2023-273"/>
    <n v="0"/>
    <n v="0"/>
    <n v="0"/>
    <n v="0"/>
    <n v="0"/>
    <n v="0"/>
    <n v="99031"/>
    <n v="0"/>
    <n v="0"/>
    <n v="0"/>
    <m/>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32379C3-4B77-4BF2-B719-DF65080AE231}" name="TablaDinámica1" cacheId="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10" firstHeaderRow="0" firstDataRow="1" firstDataCol="1"/>
  <pivotFields count="57">
    <pivotField showAll="0"/>
    <pivotField showAll="0"/>
    <pivotField showAll="0"/>
    <pivotField showAll="0"/>
    <pivotField showAll="0"/>
    <pivotField dataField="1" showAll="0"/>
    <pivotField showAll="0"/>
    <pivotField showAll="0"/>
    <pivotField numFmtId="165" showAll="0"/>
    <pivotField dataField="1" numFmtId="165" showAll="0"/>
    <pivotField showAll="0"/>
    <pivotField axis="axisRow" showAll="0">
      <items count="7">
        <item x="0"/>
        <item x="1"/>
        <item x="2"/>
        <item x="3"/>
        <item x="4"/>
        <item x="5"/>
        <item t="default"/>
      </items>
    </pivotField>
    <pivotField showAll="0"/>
    <pivotField showAll="0"/>
    <pivotField showAll="0"/>
    <pivotField showAll="0"/>
    <pivotField showAll="0"/>
    <pivotField showAll="0"/>
    <pivotField showAll="0"/>
    <pivotField showAll="0"/>
    <pivotField showAll="0"/>
    <pivotField numFmtId="165" showAll="0"/>
    <pivotField numFmtId="165" showAll="0"/>
    <pivotField numFmtId="165" showAll="0"/>
    <pivotField numFmtId="165" showAll="0"/>
    <pivotField numFmtId="165" showAll="0"/>
    <pivotField numFmtId="165" showAll="0"/>
    <pivotField numFmtId="165" showAll="0"/>
    <pivotField numFmtId="165" showAll="0"/>
    <pivotField showAll="0"/>
    <pivotField showAll="0"/>
    <pivotField showAll="0"/>
    <pivotField showAll="0"/>
    <pivotField numFmtId="165" showAll="0"/>
    <pivotField numFmtId="165" showAll="0"/>
    <pivotField numFmtId="165" showAll="0"/>
    <pivotField showAll="0"/>
    <pivotField showAll="0"/>
    <pivotField showAll="0"/>
    <pivotField showAll="0"/>
    <pivotField showAll="0"/>
    <pivotField showAll="0"/>
    <pivotField showAll="0"/>
    <pivotField showAll="0"/>
    <pivotField showAll="0"/>
    <pivotField numFmtId="1" showAll="0"/>
    <pivotField numFmtId="1" showAll="0"/>
    <pivotField showAll="0"/>
    <pivotField showAll="0"/>
    <pivotField numFmtId="1" showAll="0"/>
    <pivotField numFmtId="1" showAll="0"/>
    <pivotField showAll="0"/>
    <pivotField showAll="0"/>
    <pivotField showAll="0"/>
    <pivotField showAll="0"/>
    <pivotField showAll="0"/>
    <pivotField showAll="0"/>
  </pivotFields>
  <rowFields count="1">
    <field x="11"/>
  </rowFields>
  <rowItems count="7">
    <i>
      <x/>
    </i>
    <i>
      <x v="1"/>
    </i>
    <i>
      <x v="2"/>
    </i>
    <i>
      <x v="3"/>
    </i>
    <i>
      <x v="4"/>
    </i>
    <i>
      <x v="5"/>
    </i>
    <i t="grand">
      <x/>
    </i>
  </rowItems>
  <colFields count="1">
    <field x="-2"/>
  </colFields>
  <colItems count="2">
    <i>
      <x/>
    </i>
    <i i="1">
      <x v="1"/>
    </i>
  </colItems>
  <dataFields count="2">
    <dataField name="Cuenta de LLAVE" fld="5" subtotal="count" baseField="0" baseItem="0"/>
    <dataField name="Suma de IPS Saldo Factura" fld="9" baseField="0" baseItem="0" numFmtId="16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24"/>
  <sheetViews>
    <sheetView workbookViewId="0">
      <selection activeCell="K6" sqref="K6:K23"/>
    </sheetView>
  </sheetViews>
  <sheetFormatPr baseColWidth="10" defaultRowHeight="14.5" x14ac:dyDescent="0.35"/>
  <cols>
    <col min="1" max="1" width="18.1796875" bestFit="1" customWidth="1"/>
    <col min="2" max="2" width="18" style="2" bestFit="1" customWidth="1"/>
    <col min="3" max="3" width="17.453125" style="1" bestFit="1" customWidth="1"/>
    <col min="6" max="6" width="46.81640625" customWidth="1"/>
    <col min="8" max="8" width="17.453125" style="3" bestFit="1" customWidth="1"/>
    <col min="9" max="9" width="14.54296875" customWidth="1"/>
    <col min="10" max="10" width="28.1796875" style="2" bestFit="1" customWidth="1"/>
    <col min="11" max="11" width="19.26953125" customWidth="1"/>
  </cols>
  <sheetData>
    <row r="2" spans="1:11" x14ac:dyDescent="0.35">
      <c r="A2" s="100" t="s">
        <v>52</v>
      </c>
      <c r="B2" s="100"/>
      <c r="C2" s="100"/>
      <c r="D2" s="100"/>
      <c r="E2" s="100"/>
      <c r="F2" s="100"/>
      <c r="G2" s="100"/>
      <c r="H2" s="100"/>
      <c r="I2" s="100"/>
      <c r="J2" s="100"/>
      <c r="K2" s="100"/>
    </row>
    <row r="3" spans="1:11" x14ac:dyDescent="0.35">
      <c r="A3" s="100" t="s">
        <v>53</v>
      </c>
      <c r="B3" s="100"/>
      <c r="C3" s="100"/>
      <c r="D3" s="100"/>
      <c r="E3" s="100"/>
      <c r="F3" s="100"/>
      <c r="G3" s="100"/>
      <c r="H3" s="100"/>
      <c r="I3" s="100"/>
      <c r="J3" s="100"/>
      <c r="K3" s="100"/>
    </row>
    <row r="5" spans="1:11" ht="31.5" customHeight="1" x14ac:dyDescent="0.35">
      <c r="A5" s="8" t="s">
        <v>41</v>
      </c>
      <c r="B5" s="8" t="s">
        <v>42</v>
      </c>
      <c r="C5" s="9" t="s">
        <v>43</v>
      </c>
      <c r="D5" s="8" t="s">
        <v>44</v>
      </c>
      <c r="E5" s="8" t="s">
        <v>45</v>
      </c>
      <c r="F5" s="8" t="s">
        <v>46</v>
      </c>
      <c r="G5" s="8" t="s">
        <v>47</v>
      </c>
      <c r="H5" s="9" t="s">
        <v>48</v>
      </c>
      <c r="I5" s="8" t="s">
        <v>49</v>
      </c>
      <c r="J5" s="8" t="s">
        <v>50</v>
      </c>
      <c r="K5" s="9" t="s">
        <v>51</v>
      </c>
    </row>
    <row r="6" spans="1:11" x14ac:dyDescent="0.35">
      <c r="A6" s="4" t="s">
        <v>6</v>
      </c>
      <c r="B6" s="5">
        <v>44781.474078009254</v>
      </c>
      <c r="C6" s="6">
        <v>40000</v>
      </c>
      <c r="D6" s="4" t="s">
        <v>0</v>
      </c>
      <c r="E6" s="4" t="s">
        <v>1</v>
      </c>
      <c r="F6" s="4" t="s">
        <v>2</v>
      </c>
      <c r="G6" s="4" t="s">
        <v>4</v>
      </c>
      <c r="H6" s="7">
        <v>0</v>
      </c>
      <c r="I6" s="4" t="s">
        <v>7</v>
      </c>
      <c r="J6" s="5">
        <v>44944</v>
      </c>
      <c r="K6" s="6">
        <v>40000</v>
      </c>
    </row>
    <row r="7" spans="1:11" x14ac:dyDescent="0.35">
      <c r="A7" s="4" t="s">
        <v>8</v>
      </c>
      <c r="B7" s="5">
        <v>44793.432968946756</v>
      </c>
      <c r="C7" s="6">
        <v>34000</v>
      </c>
      <c r="D7" s="4" t="s">
        <v>0</v>
      </c>
      <c r="E7" s="4" t="s">
        <v>1</v>
      </c>
      <c r="F7" s="4" t="s">
        <v>2</v>
      </c>
      <c r="G7" s="4" t="s">
        <v>3</v>
      </c>
      <c r="H7" s="7">
        <v>0</v>
      </c>
      <c r="I7" s="4" t="s">
        <v>9</v>
      </c>
      <c r="J7" s="5">
        <v>44944</v>
      </c>
      <c r="K7" s="6">
        <v>30300</v>
      </c>
    </row>
    <row r="8" spans="1:11" x14ac:dyDescent="0.35">
      <c r="A8" s="4" t="s">
        <v>12</v>
      </c>
      <c r="B8" s="5">
        <v>45091.671991203701</v>
      </c>
      <c r="C8" s="6">
        <v>46400</v>
      </c>
      <c r="D8" s="4" t="s">
        <v>5</v>
      </c>
      <c r="E8" s="4" t="s">
        <v>1</v>
      </c>
      <c r="F8" s="4" t="s">
        <v>2</v>
      </c>
      <c r="G8" s="4" t="s">
        <v>10</v>
      </c>
      <c r="H8" s="7">
        <v>46400</v>
      </c>
      <c r="I8" s="4" t="s">
        <v>11</v>
      </c>
      <c r="J8" s="5">
        <v>45180</v>
      </c>
      <c r="K8" s="6">
        <v>46400</v>
      </c>
    </row>
    <row r="9" spans="1:11" x14ac:dyDescent="0.35">
      <c r="A9" s="4" t="s">
        <v>15</v>
      </c>
      <c r="B9" s="5">
        <v>45098.618579895832</v>
      </c>
      <c r="C9" s="6">
        <v>66900</v>
      </c>
      <c r="D9" s="4" t="s">
        <v>0</v>
      </c>
      <c r="E9" s="4" t="s">
        <v>1</v>
      </c>
      <c r="F9" s="4" t="s">
        <v>2</v>
      </c>
      <c r="G9" s="4" t="s">
        <v>10</v>
      </c>
      <c r="H9" s="7">
        <v>0</v>
      </c>
      <c r="I9" s="4" t="s">
        <v>11</v>
      </c>
      <c r="J9" s="5">
        <v>45180</v>
      </c>
      <c r="K9" s="6">
        <v>62800</v>
      </c>
    </row>
    <row r="10" spans="1:11" x14ac:dyDescent="0.35">
      <c r="A10" s="4" t="s">
        <v>17</v>
      </c>
      <c r="B10" s="5">
        <v>45107.762956250001</v>
      </c>
      <c r="C10" s="6">
        <v>908060</v>
      </c>
      <c r="D10" s="4" t="s">
        <v>5</v>
      </c>
      <c r="E10" s="4" t="s">
        <v>1</v>
      </c>
      <c r="F10" s="4" t="s">
        <v>2</v>
      </c>
      <c r="G10" s="4" t="s">
        <v>10</v>
      </c>
      <c r="H10" s="7">
        <v>908060</v>
      </c>
      <c r="I10" s="4" t="s">
        <v>11</v>
      </c>
      <c r="J10" s="5">
        <v>45180</v>
      </c>
      <c r="K10" s="6">
        <v>908060</v>
      </c>
    </row>
    <row r="11" spans="1:11" x14ac:dyDescent="0.35">
      <c r="A11" s="4" t="s">
        <v>18</v>
      </c>
      <c r="B11" s="5">
        <v>45107.785384918978</v>
      </c>
      <c r="C11" s="6">
        <v>189900</v>
      </c>
      <c r="D11" s="4" t="s">
        <v>5</v>
      </c>
      <c r="E11" s="4" t="s">
        <v>1</v>
      </c>
      <c r="F11" s="4" t="s">
        <v>2</v>
      </c>
      <c r="G11" s="4" t="s">
        <v>13</v>
      </c>
      <c r="H11" s="7">
        <v>189900</v>
      </c>
      <c r="I11" s="4" t="s">
        <v>14</v>
      </c>
      <c r="J11" s="5">
        <v>45180</v>
      </c>
      <c r="K11" s="6">
        <v>189900</v>
      </c>
    </row>
    <row r="12" spans="1:11" x14ac:dyDescent="0.35">
      <c r="A12" s="4" t="s">
        <v>19</v>
      </c>
      <c r="B12" s="5">
        <v>45135.656502812497</v>
      </c>
      <c r="C12" s="6">
        <v>189900</v>
      </c>
      <c r="D12" s="4" t="s">
        <v>5</v>
      </c>
      <c r="E12" s="4" t="s">
        <v>1</v>
      </c>
      <c r="F12" s="4" t="s">
        <v>2</v>
      </c>
      <c r="G12" s="4" t="s">
        <v>10</v>
      </c>
      <c r="H12" s="7">
        <v>189900</v>
      </c>
      <c r="I12" s="4" t="s">
        <v>16</v>
      </c>
      <c r="J12" s="5">
        <v>45180</v>
      </c>
      <c r="K12" s="6">
        <v>189900</v>
      </c>
    </row>
    <row r="13" spans="1:11" x14ac:dyDescent="0.35">
      <c r="A13" s="4" t="s">
        <v>20</v>
      </c>
      <c r="B13" s="5">
        <v>45359.419779942131</v>
      </c>
      <c r="C13" s="6">
        <v>49400</v>
      </c>
      <c r="D13" s="4" t="s">
        <v>5</v>
      </c>
      <c r="E13" s="4" t="s">
        <v>1</v>
      </c>
      <c r="F13" s="4" t="s">
        <v>2</v>
      </c>
      <c r="G13" s="4" t="s">
        <v>10</v>
      </c>
      <c r="H13" s="7">
        <v>44800</v>
      </c>
      <c r="I13" s="4" t="s">
        <v>21</v>
      </c>
      <c r="J13" s="5">
        <v>45387</v>
      </c>
      <c r="K13" s="6">
        <v>44800</v>
      </c>
    </row>
    <row r="14" spans="1:11" x14ac:dyDescent="0.35">
      <c r="A14" s="4" t="s">
        <v>22</v>
      </c>
      <c r="B14" s="5">
        <v>45491.418982523144</v>
      </c>
      <c r="C14" s="6">
        <v>11185777</v>
      </c>
      <c r="D14" s="4" t="s">
        <v>5</v>
      </c>
      <c r="E14" s="4" t="s">
        <v>1</v>
      </c>
      <c r="F14" s="4" t="s">
        <v>2</v>
      </c>
      <c r="G14" s="4" t="s">
        <v>13</v>
      </c>
      <c r="H14" s="7">
        <v>11185777</v>
      </c>
      <c r="I14" s="4" t="s">
        <v>23</v>
      </c>
      <c r="J14" s="5">
        <v>45530</v>
      </c>
      <c r="K14" s="6">
        <v>11185777</v>
      </c>
    </row>
    <row r="15" spans="1:11" x14ac:dyDescent="0.35">
      <c r="A15" s="4" t="s">
        <v>24</v>
      </c>
      <c r="B15" s="5">
        <v>45584.378920023148</v>
      </c>
      <c r="C15" s="6">
        <v>82891</v>
      </c>
      <c r="D15" s="4" t="s">
        <v>0</v>
      </c>
      <c r="E15" s="4" t="s">
        <v>1</v>
      </c>
      <c r="F15" s="4" t="s">
        <v>2</v>
      </c>
      <c r="G15" s="4" t="s">
        <v>10</v>
      </c>
      <c r="H15" s="7">
        <v>0</v>
      </c>
      <c r="I15" s="4" t="s">
        <v>25</v>
      </c>
      <c r="J15" s="5">
        <v>45608.382548877315</v>
      </c>
      <c r="K15" s="6">
        <v>82891</v>
      </c>
    </row>
    <row r="16" spans="1:11" x14ac:dyDescent="0.35">
      <c r="A16" s="4" t="s">
        <v>26</v>
      </c>
      <c r="B16" s="5">
        <v>45603.476331516205</v>
      </c>
      <c r="C16" s="6">
        <v>49000</v>
      </c>
      <c r="D16" s="4" t="s">
        <v>0</v>
      </c>
      <c r="E16" s="4" t="s">
        <v>1</v>
      </c>
      <c r="F16" s="4" t="s">
        <v>2</v>
      </c>
      <c r="G16" s="4" t="s">
        <v>10</v>
      </c>
      <c r="H16" s="7">
        <v>0</v>
      </c>
      <c r="I16" s="4" t="s">
        <v>27</v>
      </c>
      <c r="J16" s="5">
        <v>45635</v>
      </c>
      <c r="K16" s="6">
        <v>44500</v>
      </c>
    </row>
    <row r="17" spans="1:11" x14ac:dyDescent="0.35">
      <c r="A17" s="4" t="s">
        <v>28</v>
      </c>
      <c r="B17" s="5">
        <v>45611.5862996875</v>
      </c>
      <c r="C17" s="6">
        <v>81400</v>
      </c>
      <c r="D17" s="4" t="s">
        <v>0</v>
      </c>
      <c r="E17" s="4" t="s">
        <v>1</v>
      </c>
      <c r="F17" s="4" t="s">
        <v>2</v>
      </c>
      <c r="G17" s="4" t="s">
        <v>10</v>
      </c>
      <c r="H17" s="7">
        <v>0</v>
      </c>
      <c r="I17" s="4" t="s">
        <v>27</v>
      </c>
      <c r="J17" s="5">
        <v>45635</v>
      </c>
      <c r="K17" s="6">
        <v>81400</v>
      </c>
    </row>
    <row r="18" spans="1:11" x14ac:dyDescent="0.35">
      <c r="A18" s="4" t="s">
        <v>29</v>
      </c>
      <c r="B18" s="5">
        <v>45645.905937233794</v>
      </c>
      <c r="C18" s="6">
        <v>819280</v>
      </c>
      <c r="D18" s="4" t="s">
        <v>0</v>
      </c>
      <c r="E18" s="4" t="s">
        <v>1</v>
      </c>
      <c r="F18" s="4" t="s">
        <v>2</v>
      </c>
      <c r="G18" s="4" t="s">
        <v>13</v>
      </c>
      <c r="H18" s="7">
        <v>0</v>
      </c>
      <c r="I18" s="4" t="s">
        <v>30</v>
      </c>
      <c r="J18" s="5">
        <v>45664</v>
      </c>
      <c r="K18" s="6">
        <v>819280</v>
      </c>
    </row>
    <row r="19" spans="1:11" x14ac:dyDescent="0.35">
      <c r="A19" s="4" t="s">
        <v>31</v>
      </c>
      <c r="B19" s="5">
        <v>45655.470502465279</v>
      </c>
      <c r="C19" s="6">
        <v>99031</v>
      </c>
      <c r="D19" s="4" t="s">
        <v>0</v>
      </c>
      <c r="E19" s="4" t="s">
        <v>1</v>
      </c>
      <c r="F19" s="4" t="s">
        <v>2</v>
      </c>
      <c r="G19" s="4" t="s">
        <v>10</v>
      </c>
      <c r="H19" s="7">
        <v>0</v>
      </c>
      <c r="I19" s="4" t="s">
        <v>32</v>
      </c>
      <c r="J19" s="5">
        <v>45664</v>
      </c>
      <c r="K19" s="6">
        <v>99031</v>
      </c>
    </row>
    <row r="20" spans="1:11" x14ac:dyDescent="0.35">
      <c r="A20" s="4" t="s">
        <v>33</v>
      </c>
      <c r="B20" s="5">
        <v>45686.528961261574</v>
      </c>
      <c r="C20" s="6">
        <v>208200</v>
      </c>
      <c r="D20" s="4" t="s">
        <v>0</v>
      </c>
      <c r="E20" s="4" t="s">
        <v>1</v>
      </c>
      <c r="F20" s="4" t="s">
        <v>2</v>
      </c>
      <c r="G20" s="4" t="s">
        <v>13</v>
      </c>
      <c r="H20" s="7">
        <v>0</v>
      </c>
      <c r="I20" s="4" t="s">
        <v>34</v>
      </c>
      <c r="J20" s="5">
        <v>45695</v>
      </c>
      <c r="K20" s="6">
        <v>208200</v>
      </c>
    </row>
    <row r="21" spans="1:11" x14ac:dyDescent="0.35">
      <c r="A21" s="4" t="s">
        <v>35</v>
      </c>
      <c r="B21" s="5">
        <v>45701.245059143519</v>
      </c>
      <c r="C21" s="6">
        <v>216369</v>
      </c>
      <c r="D21" s="4" t="s">
        <v>0</v>
      </c>
      <c r="E21" s="4" t="s">
        <v>1</v>
      </c>
      <c r="F21" s="4" t="s">
        <v>2</v>
      </c>
      <c r="G21" s="4" t="s">
        <v>13</v>
      </c>
      <c r="H21" s="7">
        <v>0</v>
      </c>
      <c r="I21" s="4" t="s">
        <v>36</v>
      </c>
      <c r="J21" s="5">
        <v>45736</v>
      </c>
      <c r="K21" s="6">
        <v>216369</v>
      </c>
    </row>
    <row r="22" spans="1:11" x14ac:dyDescent="0.35">
      <c r="A22" s="4" t="s">
        <v>37</v>
      </c>
      <c r="B22" s="5">
        <v>45704.023906365735</v>
      </c>
      <c r="C22" s="6">
        <v>544877</v>
      </c>
      <c r="D22" s="4" t="s">
        <v>0</v>
      </c>
      <c r="E22" s="4" t="s">
        <v>1</v>
      </c>
      <c r="F22" s="4" t="s">
        <v>2</v>
      </c>
      <c r="G22" s="4" t="s">
        <v>10</v>
      </c>
      <c r="H22" s="7">
        <v>0</v>
      </c>
      <c r="I22" s="4" t="s">
        <v>38</v>
      </c>
      <c r="J22" s="5">
        <v>45736</v>
      </c>
      <c r="K22" s="6">
        <v>544877</v>
      </c>
    </row>
    <row r="23" spans="1:11" x14ac:dyDescent="0.35">
      <c r="A23" s="4" t="s">
        <v>39</v>
      </c>
      <c r="B23" s="5">
        <v>45716.000214201384</v>
      </c>
      <c r="C23" s="6">
        <v>1621667</v>
      </c>
      <c r="D23" s="4" t="s">
        <v>0</v>
      </c>
      <c r="E23" s="4" t="s">
        <v>1</v>
      </c>
      <c r="F23" s="4" t="s">
        <v>2</v>
      </c>
      <c r="G23" s="4" t="s">
        <v>10</v>
      </c>
      <c r="H23" s="7">
        <v>0</v>
      </c>
      <c r="I23" s="4" t="s">
        <v>38</v>
      </c>
      <c r="J23" s="5">
        <v>45736</v>
      </c>
      <c r="K23" s="6">
        <v>1621667</v>
      </c>
    </row>
    <row r="24" spans="1:11" x14ac:dyDescent="0.35">
      <c r="A24" s="99" t="s">
        <v>40</v>
      </c>
      <c r="B24" s="99"/>
      <c r="C24" s="99"/>
      <c r="D24" s="99"/>
      <c r="E24" s="99"/>
      <c r="F24" s="99"/>
      <c r="G24" s="99"/>
      <c r="H24" s="99"/>
      <c r="I24" s="99"/>
      <c r="J24" s="99"/>
      <c r="K24" s="98">
        <f>SUM(K6:K23)</f>
        <v>16416152</v>
      </c>
    </row>
  </sheetData>
  <mergeCells count="3">
    <mergeCell ref="A24:J24"/>
    <mergeCell ref="A2:K2"/>
    <mergeCell ref="A3:K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92EF3-9DC0-4D7C-83BD-81DA390E3176}">
  <dimension ref="A3:C10"/>
  <sheetViews>
    <sheetView workbookViewId="0">
      <selection activeCell="A3" sqref="A3:C10"/>
    </sheetView>
  </sheetViews>
  <sheetFormatPr baseColWidth="10" defaultRowHeight="14.5" x14ac:dyDescent="0.35"/>
  <cols>
    <col min="1" max="1" width="65" bestFit="1" customWidth="1"/>
    <col min="2" max="2" width="14.81640625" bestFit="1" customWidth="1"/>
    <col min="3" max="3" width="22.90625" bestFit="1" customWidth="1"/>
  </cols>
  <sheetData>
    <row r="3" spans="1:3" x14ac:dyDescent="0.35">
      <c r="A3" s="96" t="s">
        <v>191</v>
      </c>
      <c r="B3" t="s">
        <v>189</v>
      </c>
      <c r="C3" t="s">
        <v>190</v>
      </c>
    </row>
    <row r="4" spans="1:3" x14ac:dyDescent="0.35">
      <c r="A4" s="97" t="s">
        <v>152</v>
      </c>
      <c r="B4">
        <v>3</v>
      </c>
      <c r="C4" s="43">
        <v>372491</v>
      </c>
    </row>
    <row r="5" spans="1:3" x14ac:dyDescent="0.35">
      <c r="A5" s="97" t="s">
        <v>153</v>
      </c>
      <c r="B5">
        <v>1</v>
      </c>
      <c r="C5" s="43">
        <v>44500</v>
      </c>
    </row>
    <row r="6" spans="1:3" x14ac:dyDescent="0.35">
      <c r="A6" s="97" t="s">
        <v>154</v>
      </c>
      <c r="B6">
        <v>1</v>
      </c>
      <c r="C6" s="43">
        <v>216369</v>
      </c>
    </row>
    <row r="7" spans="1:3" x14ac:dyDescent="0.35">
      <c r="A7" s="97" t="s">
        <v>148</v>
      </c>
      <c r="B7">
        <v>6</v>
      </c>
      <c r="C7" s="43">
        <v>12564837</v>
      </c>
    </row>
    <row r="8" spans="1:3" x14ac:dyDescent="0.35">
      <c r="A8" s="97" t="s">
        <v>149</v>
      </c>
      <c r="B8">
        <v>5</v>
      </c>
      <c r="C8" s="43">
        <v>2299644</v>
      </c>
    </row>
    <row r="9" spans="1:3" x14ac:dyDescent="0.35">
      <c r="A9" s="97" t="s">
        <v>150</v>
      </c>
      <c r="B9">
        <v>2</v>
      </c>
      <c r="C9" s="43">
        <v>918311</v>
      </c>
    </row>
    <row r="10" spans="1:3" x14ac:dyDescent="0.35">
      <c r="A10" s="97" t="s">
        <v>192</v>
      </c>
      <c r="B10">
        <v>18</v>
      </c>
      <c r="C10" s="43">
        <v>16416152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E0F2A-261B-4E30-BEED-24F134DF3988}">
  <dimension ref="A1:BE20"/>
  <sheetViews>
    <sheetView workbookViewId="0">
      <selection activeCell="O11" sqref="O11"/>
    </sheetView>
  </sheetViews>
  <sheetFormatPr baseColWidth="10" defaultRowHeight="14.5" x14ac:dyDescent="0.35"/>
  <cols>
    <col min="1" max="1" width="8.1796875" bestFit="1" customWidth="1"/>
    <col min="3" max="3" width="6.54296875" customWidth="1"/>
    <col min="4" max="4" width="6.6328125" bestFit="1" customWidth="1"/>
    <col min="5" max="5" width="10.1796875" bestFit="1" customWidth="1"/>
    <col min="6" max="6" width="0" hidden="1" customWidth="1"/>
    <col min="8" max="9" width="0" hidden="1" customWidth="1"/>
    <col min="11" max="11" width="13.36328125" hidden="1" customWidth="1"/>
    <col min="12" max="12" width="13.08984375" customWidth="1"/>
    <col min="22" max="22" width="11.54296875" customWidth="1"/>
    <col min="23" max="23" width="12.7265625" bestFit="1" customWidth="1"/>
    <col min="24" max="28" width="11" bestFit="1" customWidth="1"/>
    <col min="29" max="29" width="12.7265625" bestFit="1" customWidth="1"/>
    <col min="36" max="40" width="11.54296875" customWidth="1"/>
    <col min="41" max="41" width="10.08984375" customWidth="1"/>
    <col min="42" max="42" width="9.54296875" customWidth="1"/>
    <col min="43" max="46" width="11.54296875" customWidth="1"/>
    <col min="47" max="47" width="13.26953125" customWidth="1"/>
    <col min="49" max="49" width="14.36328125" customWidth="1"/>
    <col min="51" max="51" width="12.26953125" customWidth="1"/>
    <col min="52" max="52" width="12.54296875" bestFit="1" customWidth="1"/>
    <col min="54" max="55" width="13.54296875" customWidth="1"/>
    <col min="57" max="57" width="12.6328125" customWidth="1"/>
  </cols>
  <sheetData>
    <row r="1" spans="1:57" s="18" customFormat="1" x14ac:dyDescent="0.35">
      <c r="A1" s="10">
        <v>45777</v>
      </c>
      <c r="B1" s="11"/>
      <c r="C1" s="11"/>
      <c r="D1" s="11"/>
      <c r="E1" s="11"/>
      <c r="F1" s="11"/>
      <c r="G1" s="12"/>
      <c r="H1" s="12"/>
      <c r="I1" s="13">
        <f>+SUBTOTAL(9,I3:I26698)</f>
        <v>16433052</v>
      </c>
      <c r="J1" s="13">
        <f>+SUBTOTAL(9,J3:J26698)</f>
        <v>16416152</v>
      </c>
      <c r="K1" s="14">
        <f>+J1-SUM(AQ1:AY1)</f>
        <v>0</v>
      </c>
      <c r="L1" s="15"/>
      <c r="M1" s="16">
        <f>+SUBTOTAL(9,M3:M26698)</f>
        <v>943283</v>
      </c>
      <c r="N1" s="17"/>
      <c r="O1" s="15"/>
      <c r="P1" s="12"/>
      <c r="Q1" s="12"/>
      <c r="R1" s="12"/>
      <c r="S1" s="12"/>
      <c r="T1" s="15"/>
      <c r="U1" s="15"/>
      <c r="V1" s="40">
        <f t="shared" ref="V1:AC1" si="0">+SUBTOTAL(9,V3:V26698)</f>
        <v>16359052</v>
      </c>
      <c r="W1" s="40">
        <f t="shared" si="0"/>
        <v>16359052</v>
      </c>
      <c r="X1" s="40">
        <f t="shared" si="0"/>
        <v>4500</v>
      </c>
      <c r="Y1" s="40">
        <f t="shared" si="0"/>
        <v>4500</v>
      </c>
      <c r="Z1" s="40">
        <f t="shared" si="0"/>
        <v>0</v>
      </c>
      <c r="AA1" s="40">
        <f t="shared" si="0"/>
        <v>2890</v>
      </c>
      <c r="AB1" s="40">
        <f t="shared" si="0"/>
        <v>0</v>
      </c>
      <c r="AC1" s="40">
        <f t="shared" si="0"/>
        <v>12569437</v>
      </c>
      <c r="AD1" s="16"/>
      <c r="AE1" s="16"/>
      <c r="AF1" s="16"/>
      <c r="AG1" s="16"/>
      <c r="AH1" s="40">
        <f t="shared" ref="AH1:AJ1" si="1">+SUBTOTAL(9,AH3:AH26698)</f>
        <v>0</v>
      </c>
      <c r="AI1" s="40">
        <f t="shared" si="1"/>
        <v>1548781</v>
      </c>
      <c r="AJ1" s="40">
        <f t="shared" si="1"/>
        <v>12569437</v>
      </c>
      <c r="AK1" s="15"/>
      <c r="AL1" s="15"/>
      <c r="AM1" s="15"/>
      <c r="AN1" s="15"/>
      <c r="AO1" s="15"/>
      <c r="AP1" s="15"/>
      <c r="AQ1" s="40">
        <f t="shared" ref="AQ1:AZ1" si="2">+SUBTOTAL(9,AQ3:AQ26698)</f>
        <v>625970</v>
      </c>
      <c r="AR1" s="40">
        <f t="shared" si="2"/>
        <v>12564837</v>
      </c>
      <c r="AS1" s="40">
        <f t="shared" si="2"/>
        <v>2299644</v>
      </c>
      <c r="AT1" s="40">
        <f t="shared" si="2"/>
        <v>0</v>
      </c>
      <c r="AU1" s="40">
        <f t="shared" si="2"/>
        <v>0</v>
      </c>
      <c r="AV1" s="40">
        <f t="shared" si="2"/>
        <v>2890</v>
      </c>
      <c r="AW1" s="40">
        <f t="shared" si="2"/>
        <v>922811</v>
      </c>
      <c r="AX1" s="40">
        <f t="shared" si="2"/>
        <v>0</v>
      </c>
      <c r="AY1" s="40">
        <f t="shared" si="2"/>
        <v>0</v>
      </c>
      <c r="AZ1" s="40">
        <f t="shared" si="2"/>
        <v>1445250</v>
      </c>
      <c r="BA1" s="15"/>
      <c r="BB1" s="15"/>
      <c r="BC1" s="15"/>
      <c r="BD1" s="15"/>
      <c r="BE1" s="16"/>
    </row>
    <row r="2" spans="1:57" s="18" customFormat="1" ht="30" x14ac:dyDescent="0.35">
      <c r="A2" s="19" t="s">
        <v>54</v>
      </c>
      <c r="B2" s="19" t="s">
        <v>55</v>
      </c>
      <c r="C2" s="19" t="s">
        <v>56</v>
      </c>
      <c r="D2" s="19" t="s">
        <v>57</v>
      </c>
      <c r="E2" s="19" t="s">
        <v>41</v>
      </c>
      <c r="F2" s="19" t="s">
        <v>58</v>
      </c>
      <c r="G2" s="20" t="s">
        <v>59</v>
      </c>
      <c r="H2" s="20" t="s">
        <v>60</v>
      </c>
      <c r="I2" s="21" t="s">
        <v>61</v>
      </c>
      <c r="J2" s="21" t="s">
        <v>62</v>
      </c>
      <c r="K2" s="22" t="s">
        <v>63</v>
      </c>
      <c r="L2" s="23" t="str">
        <f ca="1">+CONCATENATE("ESTADO EPS ",TEXT(TODAY(),"DD-MM-YYYY"))</f>
        <v>ESTADO EPS 15-05-2025</v>
      </c>
      <c r="M2" s="24" t="s">
        <v>64</v>
      </c>
      <c r="N2" s="25" t="s">
        <v>65</v>
      </c>
      <c r="O2" s="26" t="s">
        <v>66</v>
      </c>
      <c r="P2" s="27" t="s">
        <v>67</v>
      </c>
      <c r="Q2" s="27" t="s">
        <v>68</v>
      </c>
      <c r="R2" s="27" t="s">
        <v>69</v>
      </c>
      <c r="S2" s="27" t="s">
        <v>70</v>
      </c>
      <c r="T2" s="26" t="s">
        <v>71</v>
      </c>
      <c r="U2" s="26" t="s">
        <v>72</v>
      </c>
      <c r="V2" s="26" t="s">
        <v>73</v>
      </c>
      <c r="W2" s="26" t="s">
        <v>74</v>
      </c>
      <c r="X2" s="26" t="s">
        <v>75</v>
      </c>
      <c r="Y2" s="26" t="s">
        <v>76</v>
      </c>
      <c r="Z2" s="26" t="s">
        <v>77</v>
      </c>
      <c r="AA2" s="26" t="s">
        <v>78</v>
      </c>
      <c r="AB2" s="26" t="s">
        <v>79</v>
      </c>
      <c r="AC2" s="26" t="s">
        <v>80</v>
      </c>
      <c r="AD2" s="26" t="s">
        <v>81</v>
      </c>
      <c r="AE2" s="26" t="s">
        <v>82</v>
      </c>
      <c r="AF2" s="26" t="s">
        <v>83</v>
      </c>
      <c r="AG2" s="26" t="s">
        <v>84</v>
      </c>
      <c r="AH2" s="26" t="s">
        <v>85</v>
      </c>
      <c r="AI2" s="26" t="s">
        <v>86</v>
      </c>
      <c r="AJ2" s="28" t="s">
        <v>87</v>
      </c>
      <c r="AK2" s="28" t="s">
        <v>88</v>
      </c>
      <c r="AL2" s="28" t="s">
        <v>89</v>
      </c>
      <c r="AM2" s="28" t="s">
        <v>90</v>
      </c>
      <c r="AN2" s="28" t="s">
        <v>91</v>
      </c>
      <c r="AO2" s="28" t="s">
        <v>92</v>
      </c>
      <c r="AP2" s="28" t="s">
        <v>93</v>
      </c>
      <c r="AQ2" s="29" t="s">
        <v>94</v>
      </c>
      <c r="AR2" s="29" t="s">
        <v>95</v>
      </c>
      <c r="AS2" s="29" t="s">
        <v>96</v>
      </c>
      <c r="AT2" s="29" t="s">
        <v>79</v>
      </c>
      <c r="AU2" s="29" t="s">
        <v>97</v>
      </c>
      <c r="AV2" s="29" t="s">
        <v>78</v>
      </c>
      <c r="AW2" s="29" t="s">
        <v>98</v>
      </c>
      <c r="AX2" s="29" t="s">
        <v>99</v>
      </c>
      <c r="AY2" s="29" t="s">
        <v>100</v>
      </c>
      <c r="AZ2" s="30" t="s">
        <v>101</v>
      </c>
      <c r="BA2" s="30" t="s">
        <v>102</v>
      </c>
      <c r="BB2" s="30" t="s">
        <v>103</v>
      </c>
      <c r="BC2" s="30" t="s">
        <v>104</v>
      </c>
      <c r="BD2" s="30" t="s">
        <v>105</v>
      </c>
      <c r="BE2" s="30" t="s">
        <v>106</v>
      </c>
    </row>
    <row r="3" spans="1:57" x14ac:dyDescent="0.35">
      <c r="A3" s="31">
        <v>900959051</v>
      </c>
      <c r="B3" s="32" t="s">
        <v>107</v>
      </c>
      <c r="C3" s="32" t="s">
        <v>108</v>
      </c>
      <c r="D3" s="32">
        <v>7218809</v>
      </c>
      <c r="E3" s="32" t="s">
        <v>209</v>
      </c>
      <c r="F3" s="32" t="str">
        <f>_xlfn.CONCAT(A3,"_",E3)</f>
        <v>900959051_SSCO7218809</v>
      </c>
      <c r="G3" s="33">
        <v>44781.474078009254</v>
      </c>
      <c r="H3" s="33">
        <v>44944</v>
      </c>
      <c r="I3" s="34">
        <v>40000</v>
      </c>
      <c r="J3" s="35">
        <v>40000</v>
      </c>
      <c r="K3" s="32" t="s">
        <v>109</v>
      </c>
      <c r="L3" s="32" t="s">
        <v>149</v>
      </c>
      <c r="M3" s="31">
        <v>0</v>
      </c>
      <c r="N3" s="37"/>
      <c r="O3" s="37"/>
      <c r="P3" s="38"/>
      <c r="Q3" s="38"/>
      <c r="R3" s="38"/>
      <c r="S3" s="38"/>
      <c r="T3" s="39" t="s">
        <v>142</v>
      </c>
      <c r="U3" s="39" t="s">
        <v>142</v>
      </c>
      <c r="V3" s="36">
        <v>0</v>
      </c>
      <c r="W3" s="36">
        <v>0</v>
      </c>
      <c r="X3" s="36">
        <v>0</v>
      </c>
      <c r="Y3" s="36">
        <v>0</v>
      </c>
      <c r="Z3" s="36">
        <v>0</v>
      </c>
      <c r="AA3" s="36">
        <v>0</v>
      </c>
      <c r="AB3" s="36">
        <v>0</v>
      </c>
      <c r="AC3" s="36">
        <v>0</v>
      </c>
      <c r="AD3" s="38"/>
      <c r="AE3" s="38"/>
      <c r="AF3" s="38"/>
      <c r="AG3" s="38"/>
      <c r="AH3" s="36">
        <v>0</v>
      </c>
      <c r="AI3" s="36">
        <v>0</v>
      </c>
      <c r="AJ3" s="36">
        <v>0</v>
      </c>
      <c r="AK3" s="38"/>
      <c r="AL3" s="38"/>
      <c r="AM3" s="38"/>
      <c r="AN3" s="38"/>
      <c r="AO3" s="38"/>
      <c r="AP3" s="38"/>
      <c r="AQ3" s="44">
        <v>0</v>
      </c>
      <c r="AR3" s="44">
        <v>0</v>
      </c>
      <c r="AS3" s="35">
        <v>40000</v>
      </c>
      <c r="AT3" s="44">
        <v>0</v>
      </c>
      <c r="AU3" s="44">
        <v>0</v>
      </c>
      <c r="AV3" s="44">
        <v>0</v>
      </c>
      <c r="AW3" s="44">
        <v>0</v>
      </c>
      <c r="AX3" s="44">
        <v>0</v>
      </c>
      <c r="AY3" s="44">
        <v>0</v>
      </c>
      <c r="AZ3" s="31">
        <v>0</v>
      </c>
      <c r="BA3" s="32"/>
      <c r="BB3" s="32"/>
      <c r="BC3" s="42"/>
      <c r="BD3" s="32"/>
      <c r="BE3" s="31">
        <v>0</v>
      </c>
    </row>
    <row r="4" spans="1:57" x14ac:dyDescent="0.35">
      <c r="A4" s="31">
        <v>900959051</v>
      </c>
      <c r="B4" s="32" t="s">
        <v>107</v>
      </c>
      <c r="C4" s="32" t="s">
        <v>108</v>
      </c>
      <c r="D4" s="32">
        <v>7223389</v>
      </c>
      <c r="E4" s="32" t="s">
        <v>210</v>
      </c>
      <c r="F4" s="32" t="str">
        <f>_xlfn.CONCAT(A4,"_",E4)</f>
        <v>900959051_SSCO7223389</v>
      </c>
      <c r="G4" s="33">
        <v>44793.432968946756</v>
      </c>
      <c r="H4" s="33">
        <v>44944</v>
      </c>
      <c r="I4" s="34">
        <v>34000</v>
      </c>
      <c r="J4" s="35">
        <v>30300</v>
      </c>
      <c r="K4" s="32" t="s">
        <v>109</v>
      </c>
      <c r="L4" s="32" t="s">
        <v>149</v>
      </c>
      <c r="M4" s="31">
        <v>0</v>
      </c>
      <c r="N4" s="37"/>
      <c r="O4" s="37"/>
      <c r="P4" s="38"/>
      <c r="Q4" s="38"/>
      <c r="R4" s="38"/>
      <c r="S4" s="38"/>
      <c r="T4" s="39" t="s">
        <v>142</v>
      </c>
      <c r="U4" s="39" t="s">
        <v>142</v>
      </c>
      <c r="V4" s="36">
        <v>0</v>
      </c>
      <c r="W4" s="36">
        <v>0</v>
      </c>
      <c r="X4" s="36">
        <v>0</v>
      </c>
      <c r="Y4" s="36">
        <v>0</v>
      </c>
      <c r="Z4" s="36">
        <v>0</v>
      </c>
      <c r="AA4" s="36">
        <v>0</v>
      </c>
      <c r="AB4" s="36">
        <v>0</v>
      </c>
      <c r="AC4" s="36">
        <v>0</v>
      </c>
      <c r="AD4" s="38"/>
      <c r="AE4" s="38"/>
      <c r="AF4" s="38"/>
      <c r="AG4" s="38"/>
      <c r="AH4" s="36">
        <v>0</v>
      </c>
      <c r="AI4" s="36">
        <v>0</v>
      </c>
      <c r="AJ4" s="36">
        <v>0</v>
      </c>
      <c r="AK4" s="38"/>
      <c r="AL4" s="38"/>
      <c r="AM4" s="38"/>
      <c r="AN4" s="38"/>
      <c r="AO4" s="38"/>
      <c r="AP4" s="38"/>
      <c r="AQ4" s="44">
        <v>0</v>
      </c>
      <c r="AR4" s="44">
        <v>0</v>
      </c>
      <c r="AS4" s="35">
        <v>30300</v>
      </c>
      <c r="AT4" s="44">
        <v>0</v>
      </c>
      <c r="AU4" s="44">
        <v>0</v>
      </c>
      <c r="AV4" s="44">
        <v>0</v>
      </c>
      <c r="AW4" s="44">
        <v>0</v>
      </c>
      <c r="AX4" s="44">
        <v>0</v>
      </c>
      <c r="AY4" s="44">
        <v>0</v>
      </c>
      <c r="AZ4" s="31">
        <v>0</v>
      </c>
      <c r="BA4" s="32"/>
      <c r="BB4" s="32"/>
      <c r="BC4" s="42"/>
      <c r="BD4" s="32"/>
      <c r="BE4" s="31">
        <v>0</v>
      </c>
    </row>
    <row r="5" spans="1:57" x14ac:dyDescent="0.35">
      <c r="A5" s="31">
        <v>900959051</v>
      </c>
      <c r="B5" s="32" t="s">
        <v>107</v>
      </c>
      <c r="C5" s="32" t="s">
        <v>108</v>
      </c>
      <c r="D5" s="32">
        <v>7330880</v>
      </c>
      <c r="E5" s="32" t="s">
        <v>195</v>
      </c>
      <c r="F5" s="32" t="str">
        <f>_xlfn.CONCAT(A5,"_",E5)</f>
        <v>900959051_SSCO7330880</v>
      </c>
      <c r="G5" s="33">
        <v>45091.671991203701</v>
      </c>
      <c r="H5" s="33">
        <v>45180</v>
      </c>
      <c r="I5" s="34">
        <v>46400</v>
      </c>
      <c r="J5" s="35">
        <v>46400</v>
      </c>
      <c r="K5" s="32" t="s">
        <v>110</v>
      </c>
      <c r="L5" s="32" t="s">
        <v>148</v>
      </c>
      <c r="M5" s="31">
        <v>0</v>
      </c>
      <c r="N5" s="37"/>
      <c r="O5" s="37" t="s">
        <v>113</v>
      </c>
      <c r="P5" s="38">
        <v>45091</v>
      </c>
      <c r="Q5" s="38">
        <v>45576</v>
      </c>
      <c r="R5" s="38"/>
      <c r="S5" s="38">
        <v>45617</v>
      </c>
      <c r="T5" s="39">
        <v>160</v>
      </c>
      <c r="U5" s="39" t="s">
        <v>143</v>
      </c>
      <c r="V5" s="36">
        <v>46400</v>
      </c>
      <c r="W5" s="36">
        <v>46400</v>
      </c>
      <c r="X5" s="36">
        <v>0</v>
      </c>
      <c r="Y5" s="36">
        <v>0</v>
      </c>
      <c r="Z5" s="36">
        <v>0</v>
      </c>
      <c r="AA5" s="36">
        <v>0</v>
      </c>
      <c r="AB5" s="36">
        <v>0</v>
      </c>
      <c r="AC5" s="36">
        <v>46400</v>
      </c>
      <c r="AD5" s="38"/>
      <c r="AE5" s="38" t="s">
        <v>114</v>
      </c>
      <c r="AF5" s="38"/>
      <c r="AG5" s="38"/>
      <c r="AH5" s="36">
        <v>0</v>
      </c>
      <c r="AI5" s="36">
        <v>0</v>
      </c>
      <c r="AJ5" s="36">
        <v>46400</v>
      </c>
      <c r="AK5" s="38" t="s">
        <v>80</v>
      </c>
      <c r="AL5" s="38" t="s">
        <v>115</v>
      </c>
      <c r="AM5" s="38" t="s">
        <v>116</v>
      </c>
      <c r="AN5" s="38" t="s">
        <v>117</v>
      </c>
      <c r="AO5" s="38" t="s">
        <v>117</v>
      </c>
      <c r="AP5" s="38"/>
      <c r="AQ5" s="44">
        <v>0</v>
      </c>
      <c r="AR5" s="35">
        <v>46400</v>
      </c>
      <c r="AS5" s="44">
        <v>0</v>
      </c>
      <c r="AT5" s="44">
        <v>0</v>
      </c>
      <c r="AU5" s="44">
        <v>0</v>
      </c>
      <c r="AV5" s="44">
        <v>0</v>
      </c>
      <c r="AW5" s="44">
        <v>0</v>
      </c>
      <c r="AX5" s="44">
        <v>0</v>
      </c>
      <c r="AY5" s="44">
        <v>0</v>
      </c>
      <c r="AZ5" s="31">
        <v>0</v>
      </c>
      <c r="BA5" s="32"/>
      <c r="BB5" s="32"/>
      <c r="BC5" s="42"/>
      <c r="BD5" s="32"/>
      <c r="BE5" s="31">
        <v>0</v>
      </c>
    </row>
    <row r="6" spans="1:57" x14ac:dyDescent="0.35">
      <c r="A6" s="31">
        <v>900959051</v>
      </c>
      <c r="B6" s="32" t="s">
        <v>107</v>
      </c>
      <c r="C6" s="32" t="s">
        <v>108</v>
      </c>
      <c r="D6" s="32">
        <v>7333005</v>
      </c>
      <c r="E6" s="32" t="s">
        <v>206</v>
      </c>
      <c r="F6" s="32" t="str">
        <f>_xlfn.CONCAT(A6,"_",E6)</f>
        <v>900959051_SSCO7333005</v>
      </c>
      <c r="G6" s="33">
        <v>45098.618579895832</v>
      </c>
      <c r="H6" s="33">
        <v>45180</v>
      </c>
      <c r="I6" s="34">
        <v>66900</v>
      </c>
      <c r="J6" s="35">
        <v>62800</v>
      </c>
      <c r="K6" s="32" t="s">
        <v>109</v>
      </c>
      <c r="L6" s="32" t="s">
        <v>149</v>
      </c>
      <c r="M6" s="31">
        <v>0</v>
      </c>
      <c r="N6" s="37"/>
      <c r="O6" s="37" t="s">
        <v>118</v>
      </c>
      <c r="P6" s="38">
        <v>45098</v>
      </c>
      <c r="Q6" s="38"/>
      <c r="R6" s="38"/>
      <c r="S6" s="38"/>
      <c r="T6" s="39" t="s">
        <v>142</v>
      </c>
      <c r="U6" s="39" t="s">
        <v>142</v>
      </c>
      <c r="V6" s="36">
        <v>66900</v>
      </c>
      <c r="W6" s="36">
        <v>66900</v>
      </c>
      <c r="X6" s="36">
        <v>0</v>
      </c>
      <c r="Y6" s="36">
        <v>0</v>
      </c>
      <c r="Z6" s="36">
        <v>0</v>
      </c>
      <c r="AA6" s="36">
        <v>0</v>
      </c>
      <c r="AB6" s="36">
        <v>0</v>
      </c>
      <c r="AC6" s="36">
        <v>0</v>
      </c>
      <c r="AD6" s="38"/>
      <c r="AE6" s="38"/>
      <c r="AF6" s="38"/>
      <c r="AG6" s="38"/>
      <c r="AH6" s="36">
        <v>0</v>
      </c>
      <c r="AI6" s="36">
        <v>0</v>
      </c>
      <c r="AJ6" s="36">
        <v>0</v>
      </c>
      <c r="AK6" s="38"/>
      <c r="AL6" s="38"/>
      <c r="AM6" s="38"/>
      <c r="AN6" s="38"/>
      <c r="AO6" s="38"/>
      <c r="AP6" s="38"/>
      <c r="AQ6" s="44">
        <v>0</v>
      </c>
      <c r="AR6" s="44">
        <v>0</v>
      </c>
      <c r="AS6" s="35">
        <v>62800</v>
      </c>
      <c r="AT6" s="44">
        <v>0</v>
      </c>
      <c r="AU6" s="44">
        <v>0</v>
      </c>
      <c r="AV6" s="44">
        <v>0</v>
      </c>
      <c r="AW6" s="44">
        <v>0</v>
      </c>
      <c r="AX6" s="44">
        <v>0</v>
      </c>
      <c r="AY6" s="44">
        <v>0</v>
      </c>
      <c r="AZ6" s="31">
        <v>0</v>
      </c>
      <c r="BA6" s="32"/>
      <c r="BB6" s="32"/>
      <c r="BC6" s="42"/>
      <c r="BD6" s="32"/>
      <c r="BE6" s="31">
        <v>0</v>
      </c>
    </row>
    <row r="7" spans="1:57" x14ac:dyDescent="0.35">
      <c r="A7" s="31">
        <v>900959051</v>
      </c>
      <c r="B7" s="32" t="s">
        <v>107</v>
      </c>
      <c r="C7" s="32" t="s">
        <v>108</v>
      </c>
      <c r="D7" s="32">
        <v>7336627</v>
      </c>
      <c r="E7" s="32" t="s">
        <v>201</v>
      </c>
      <c r="F7" s="32" t="str">
        <f>_xlfn.CONCAT(A7,"_",E7)</f>
        <v>900959051_SSCO7336627</v>
      </c>
      <c r="G7" s="33">
        <v>45107.762956250001</v>
      </c>
      <c r="H7" s="33">
        <v>45180</v>
      </c>
      <c r="I7" s="34">
        <v>908060</v>
      </c>
      <c r="J7" s="35">
        <v>908060</v>
      </c>
      <c r="K7" s="32" t="s">
        <v>110</v>
      </c>
      <c r="L7" s="32" t="s">
        <v>148</v>
      </c>
      <c r="M7" s="31">
        <v>0</v>
      </c>
      <c r="N7" s="37"/>
      <c r="O7" s="37" t="s">
        <v>113</v>
      </c>
      <c r="P7" s="38">
        <v>45107</v>
      </c>
      <c r="Q7" s="38">
        <v>45576</v>
      </c>
      <c r="R7" s="38"/>
      <c r="S7" s="38">
        <v>45617</v>
      </c>
      <c r="T7" s="39">
        <v>160</v>
      </c>
      <c r="U7" s="39" t="s">
        <v>143</v>
      </c>
      <c r="V7" s="36">
        <v>908060</v>
      </c>
      <c r="W7" s="36">
        <v>908060</v>
      </c>
      <c r="X7" s="36">
        <v>0</v>
      </c>
      <c r="Y7" s="36">
        <v>0</v>
      </c>
      <c r="Z7" s="36">
        <v>0</v>
      </c>
      <c r="AA7" s="36">
        <v>0</v>
      </c>
      <c r="AB7" s="36">
        <v>0</v>
      </c>
      <c r="AC7" s="36">
        <v>908060</v>
      </c>
      <c r="AD7" s="38"/>
      <c r="AE7" s="38" t="s">
        <v>119</v>
      </c>
      <c r="AF7" s="38"/>
      <c r="AG7" s="38"/>
      <c r="AH7" s="36">
        <v>0</v>
      </c>
      <c r="AI7" s="36">
        <v>0</v>
      </c>
      <c r="AJ7" s="36">
        <v>908060</v>
      </c>
      <c r="AK7" s="38" t="s">
        <v>80</v>
      </c>
      <c r="AL7" s="38" t="s">
        <v>119</v>
      </c>
      <c r="AM7" s="38" t="s">
        <v>116</v>
      </c>
      <c r="AN7" s="38" t="s">
        <v>117</v>
      </c>
      <c r="AO7" s="38" t="s">
        <v>117</v>
      </c>
      <c r="AP7" s="38"/>
      <c r="AQ7" s="44">
        <v>0</v>
      </c>
      <c r="AR7" s="35">
        <v>908060</v>
      </c>
      <c r="AS7" s="44">
        <v>0</v>
      </c>
      <c r="AT7" s="44">
        <v>0</v>
      </c>
      <c r="AU7" s="44">
        <v>0</v>
      </c>
      <c r="AV7" s="44">
        <v>0</v>
      </c>
      <c r="AW7" s="44">
        <v>0</v>
      </c>
      <c r="AX7" s="44">
        <v>0</v>
      </c>
      <c r="AY7" s="44">
        <v>0</v>
      </c>
      <c r="AZ7" s="31">
        <v>0</v>
      </c>
      <c r="BA7" s="32"/>
      <c r="BB7" s="32"/>
      <c r="BC7" s="42"/>
      <c r="BD7" s="32"/>
      <c r="BE7" s="31">
        <v>0</v>
      </c>
    </row>
    <row r="8" spans="1:57" x14ac:dyDescent="0.35">
      <c r="A8" s="31">
        <v>900959051</v>
      </c>
      <c r="B8" s="32" t="s">
        <v>107</v>
      </c>
      <c r="C8" s="32" t="s">
        <v>108</v>
      </c>
      <c r="D8" s="32">
        <v>7336648</v>
      </c>
      <c r="E8" s="32" t="s">
        <v>202</v>
      </c>
      <c r="F8" s="32" t="str">
        <f>_xlfn.CONCAT(A8,"_",E8)</f>
        <v>900959051_SSCO7336648</v>
      </c>
      <c r="G8" s="33">
        <v>45107.785384918978</v>
      </c>
      <c r="H8" s="33">
        <v>45180</v>
      </c>
      <c r="I8" s="34">
        <v>189900</v>
      </c>
      <c r="J8" s="35">
        <v>189900</v>
      </c>
      <c r="K8" s="32" t="s">
        <v>110</v>
      </c>
      <c r="L8" s="32" t="s">
        <v>148</v>
      </c>
      <c r="M8" s="31">
        <v>0</v>
      </c>
      <c r="N8" s="37"/>
      <c r="O8" s="37" t="s">
        <v>113</v>
      </c>
      <c r="P8" s="38">
        <v>45107</v>
      </c>
      <c r="Q8" s="38">
        <v>45323</v>
      </c>
      <c r="R8" s="38"/>
      <c r="S8" s="38">
        <v>45349</v>
      </c>
      <c r="T8" s="39">
        <v>428</v>
      </c>
      <c r="U8" s="39" t="s">
        <v>144</v>
      </c>
      <c r="V8" s="36">
        <v>189900</v>
      </c>
      <c r="W8" s="36">
        <v>189900</v>
      </c>
      <c r="X8" s="36">
        <v>0</v>
      </c>
      <c r="Y8" s="36">
        <v>0</v>
      </c>
      <c r="Z8" s="36">
        <v>0</v>
      </c>
      <c r="AA8" s="36">
        <v>0</v>
      </c>
      <c r="AB8" s="36">
        <v>0</v>
      </c>
      <c r="AC8" s="36">
        <v>189900</v>
      </c>
      <c r="AD8" s="38"/>
      <c r="AE8" s="38" t="s">
        <v>133</v>
      </c>
      <c r="AF8" s="38"/>
      <c r="AG8" s="38"/>
      <c r="AH8" s="36">
        <v>0</v>
      </c>
      <c r="AI8" s="36">
        <v>0</v>
      </c>
      <c r="AJ8" s="36">
        <v>189900</v>
      </c>
      <c r="AK8" s="38" t="s">
        <v>80</v>
      </c>
      <c r="AL8" s="38" t="s">
        <v>133</v>
      </c>
      <c r="AM8" s="38" t="s">
        <v>116</v>
      </c>
      <c r="AN8" s="38" t="s">
        <v>134</v>
      </c>
      <c r="AO8" s="38" t="s">
        <v>122</v>
      </c>
      <c r="AP8" s="38"/>
      <c r="AQ8" s="44">
        <v>0</v>
      </c>
      <c r="AR8" s="35">
        <v>189900</v>
      </c>
      <c r="AS8" s="44">
        <v>0</v>
      </c>
      <c r="AT8" s="44">
        <v>0</v>
      </c>
      <c r="AU8" s="44">
        <v>0</v>
      </c>
      <c r="AV8" s="44">
        <v>0</v>
      </c>
      <c r="AW8" s="44">
        <v>0</v>
      </c>
      <c r="AX8" s="44">
        <v>0</v>
      </c>
      <c r="AY8" s="44">
        <v>0</v>
      </c>
      <c r="AZ8" s="31">
        <v>0</v>
      </c>
      <c r="BA8" s="32"/>
      <c r="BB8" s="32"/>
      <c r="BC8" s="42"/>
      <c r="BD8" s="32"/>
      <c r="BE8" s="31">
        <v>0</v>
      </c>
    </row>
    <row r="9" spans="1:57" x14ac:dyDescent="0.35">
      <c r="A9" s="31">
        <v>900959051</v>
      </c>
      <c r="B9" s="32" t="s">
        <v>107</v>
      </c>
      <c r="C9" s="32" t="s">
        <v>108</v>
      </c>
      <c r="D9" s="32">
        <v>7345430</v>
      </c>
      <c r="E9" s="32" t="s">
        <v>203</v>
      </c>
      <c r="F9" s="32" t="str">
        <f>_xlfn.CONCAT(A9,"_",E9)</f>
        <v>900959051_SSCO7345430</v>
      </c>
      <c r="G9" s="33">
        <v>45135.656502812497</v>
      </c>
      <c r="H9" s="33">
        <v>45180</v>
      </c>
      <c r="I9" s="34">
        <v>189900</v>
      </c>
      <c r="J9" s="35">
        <v>189900</v>
      </c>
      <c r="K9" s="32" t="s">
        <v>110</v>
      </c>
      <c r="L9" s="32" t="s">
        <v>148</v>
      </c>
      <c r="M9" s="31">
        <v>0</v>
      </c>
      <c r="N9" s="37"/>
      <c r="O9" s="37" t="s">
        <v>113</v>
      </c>
      <c r="P9" s="38">
        <v>45135</v>
      </c>
      <c r="Q9" s="38">
        <v>45328</v>
      </c>
      <c r="R9" s="38"/>
      <c r="S9" s="38">
        <v>45349</v>
      </c>
      <c r="T9" s="39">
        <v>428</v>
      </c>
      <c r="U9" s="39" t="s">
        <v>144</v>
      </c>
      <c r="V9" s="36">
        <v>189900</v>
      </c>
      <c r="W9" s="36">
        <v>189900</v>
      </c>
      <c r="X9" s="36">
        <v>0</v>
      </c>
      <c r="Y9" s="36">
        <v>0</v>
      </c>
      <c r="Z9" s="36">
        <v>0</v>
      </c>
      <c r="AA9" s="36">
        <v>0</v>
      </c>
      <c r="AB9" s="36">
        <v>0</v>
      </c>
      <c r="AC9" s="36">
        <v>189900</v>
      </c>
      <c r="AD9" s="38"/>
      <c r="AE9" s="38" t="s">
        <v>135</v>
      </c>
      <c r="AF9" s="38"/>
      <c r="AG9" s="38"/>
      <c r="AH9" s="36">
        <v>0</v>
      </c>
      <c r="AI9" s="36">
        <v>0</v>
      </c>
      <c r="AJ9" s="36">
        <v>189900</v>
      </c>
      <c r="AK9" s="38" t="s">
        <v>80</v>
      </c>
      <c r="AL9" s="38" t="s">
        <v>136</v>
      </c>
      <c r="AM9" s="38" t="s">
        <v>116</v>
      </c>
      <c r="AN9" s="38" t="s">
        <v>134</v>
      </c>
      <c r="AO9" s="38" t="s">
        <v>122</v>
      </c>
      <c r="AP9" s="38"/>
      <c r="AQ9" s="44">
        <v>0</v>
      </c>
      <c r="AR9" s="35">
        <v>189900</v>
      </c>
      <c r="AS9" s="44">
        <v>0</v>
      </c>
      <c r="AT9" s="44">
        <v>0</v>
      </c>
      <c r="AU9" s="44">
        <v>0</v>
      </c>
      <c r="AV9" s="44">
        <v>0</v>
      </c>
      <c r="AW9" s="44">
        <v>0</v>
      </c>
      <c r="AX9" s="44">
        <v>0</v>
      </c>
      <c r="AY9" s="44">
        <v>0</v>
      </c>
      <c r="AZ9" s="31">
        <v>0</v>
      </c>
      <c r="BA9" s="32"/>
      <c r="BB9" s="32"/>
      <c r="BC9" s="42"/>
      <c r="BD9" s="32"/>
      <c r="BE9" s="31">
        <v>0</v>
      </c>
    </row>
    <row r="10" spans="1:57" x14ac:dyDescent="0.35">
      <c r="A10" s="31">
        <v>900959051</v>
      </c>
      <c r="B10" s="32" t="s">
        <v>107</v>
      </c>
      <c r="C10" s="32" t="s">
        <v>108</v>
      </c>
      <c r="D10" s="32">
        <v>7414817</v>
      </c>
      <c r="E10" s="32" t="s">
        <v>204</v>
      </c>
      <c r="F10" s="32" t="str">
        <f>_xlfn.CONCAT(A10,"_",E10)</f>
        <v>900959051_SSCO7414817</v>
      </c>
      <c r="G10" s="33">
        <v>45359.419779942131</v>
      </c>
      <c r="H10" s="33">
        <v>45387</v>
      </c>
      <c r="I10" s="34">
        <v>49400</v>
      </c>
      <c r="J10" s="35">
        <v>44800</v>
      </c>
      <c r="K10" s="32" t="s">
        <v>110</v>
      </c>
      <c r="L10" s="32" t="s">
        <v>148</v>
      </c>
      <c r="M10" s="31">
        <v>0</v>
      </c>
      <c r="N10" s="37"/>
      <c r="O10" s="37" t="s">
        <v>113</v>
      </c>
      <c r="P10" s="38">
        <v>45359</v>
      </c>
      <c r="Q10" s="38">
        <v>45450</v>
      </c>
      <c r="R10" s="38"/>
      <c r="S10" s="38">
        <v>45463</v>
      </c>
      <c r="T10" s="39">
        <v>314</v>
      </c>
      <c r="U10" s="39" t="s">
        <v>145</v>
      </c>
      <c r="V10" s="36">
        <v>49400</v>
      </c>
      <c r="W10" s="36">
        <v>49400</v>
      </c>
      <c r="X10" s="36">
        <v>0</v>
      </c>
      <c r="Y10" s="36">
        <v>0</v>
      </c>
      <c r="Z10" s="36">
        <v>0</v>
      </c>
      <c r="AA10" s="36">
        <v>0</v>
      </c>
      <c r="AB10" s="36">
        <v>0</v>
      </c>
      <c r="AC10" s="36">
        <v>49400</v>
      </c>
      <c r="AD10" s="38"/>
      <c r="AE10" s="38" t="s">
        <v>137</v>
      </c>
      <c r="AF10" s="38"/>
      <c r="AG10" s="38"/>
      <c r="AH10" s="36">
        <v>0</v>
      </c>
      <c r="AI10" s="36">
        <v>0</v>
      </c>
      <c r="AJ10" s="36">
        <v>49400</v>
      </c>
      <c r="AK10" s="38" t="s">
        <v>80</v>
      </c>
      <c r="AL10" s="38" t="s">
        <v>138</v>
      </c>
      <c r="AM10" s="38" t="s">
        <v>116</v>
      </c>
      <c r="AN10" s="38" t="s">
        <v>125</v>
      </c>
      <c r="AO10" s="38" t="s">
        <v>139</v>
      </c>
      <c r="AP10" s="38"/>
      <c r="AQ10" s="44">
        <v>0</v>
      </c>
      <c r="AR10" s="35">
        <v>44800</v>
      </c>
      <c r="AS10" s="44">
        <v>0</v>
      </c>
      <c r="AT10" s="44">
        <v>0</v>
      </c>
      <c r="AU10" s="44">
        <v>0</v>
      </c>
      <c r="AV10" s="44">
        <v>0</v>
      </c>
      <c r="AW10" s="44">
        <v>0</v>
      </c>
      <c r="AX10" s="44">
        <v>0</v>
      </c>
      <c r="AY10" s="44">
        <v>0</v>
      </c>
      <c r="AZ10" s="31">
        <v>0</v>
      </c>
      <c r="BA10" s="32"/>
      <c r="BB10" s="32"/>
      <c r="BC10" s="42"/>
      <c r="BD10" s="32"/>
      <c r="BE10" s="31">
        <v>0</v>
      </c>
    </row>
    <row r="11" spans="1:57" x14ac:dyDescent="0.35">
      <c r="A11" s="31">
        <v>900959051</v>
      </c>
      <c r="B11" s="32" t="s">
        <v>107</v>
      </c>
      <c r="C11" s="32" t="s">
        <v>108</v>
      </c>
      <c r="D11" s="32">
        <v>7453746</v>
      </c>
      <c r="E11" s="32" t="s">
        <v>205</v>
      </c>
      <c r="F11" s="32" t="str">
        <f>_xlfn.CONCAT(A11,"_",E11)</f>
        <v>900959051_SSCO7453746</v>
      </c>
      <c r="G11" s="33">
        <v>45491.418982523144</v>
      </c>
      <c r="H11" s="33">
        <v>45530</v>
      </c>
      <c r="I11" s="34">
        <v>11185777</v>
      </c>
      <c r="J11" s="35">
        <v>11185777</v>
      </c>
      <c r="K11" s="32" t="s">
        <v>110</v>
      </c>
      <c r="L11" s="32" t="s">
        <v>148</v>
      </c>
      <c r="M11" s="31">
        <v>0</v>
      </c>
      <c r="N11" s="37"/>
      <c r="O11" s="37" t="s">
        <v>113</v>
      </c>
      <c r="P11" s="38">
        <v>45491</v>
      </c>
      <c r="Q11" s="38">
        <v>45537</v>
      </c>
      <c r="R11" s="38"/>
      <c r="S11" s="38">
        <v>45552</v>
      </c>
      <c r="T11" s="39">
        <v>225</v>
      </c>
      <c r="U11" s="39" t="s">
        <v>145</v>
      </c>
      <c r="V11" s="36">
        <v>11185777</v>
      </c>
      <c r="W11" s="36">
        <v>11185777</v>
      </c>
      <c r="X11" s="36">
        <v>0</v>
      </c>
      <c r="Y11" s="36">
        <v>0</v>
      </c>
      <c r="Z11" s="36">
        <v>0</v>
      </c>
      <c r="AA11" s="36">
        <v>0</v>
      </c>
      <c r="AB11" s="36">
        <v>0</v>
      </c>
      <c r="AC11" s="36">
        <v>11185777</v>
      </c>
      <c r="AD11" s="38"/>
      <c r="AE11" s="38" t="s">
        <v>120</v>
      </c>
      <c r="AF11" s="38"/>
      <c r="AG11" s="38"/>
      <c r="AH11" s="36">
        <v>0</v>
      </c>
      <c r="AI11" s="36">
        <v>0</v>
      </c>
      <c r="AJ11" s="36">
        <v>11185777</v>
      </c>
      <c r="AK11" s="38" t="s">
        <v>80</v>
      </c>
      <c r="AL11" s="38" t="s">
        <v>120</v>
      </c>
      <c r="AM11" s="38" t="s">
        <v>121</v>
      </c>
      <c r="AN11" s="38" t="s">
        <v>123</v>
      </c>
      <c r="AO11" s="38" t="s">
        <v>122</v>
      </c>
      <c r="AP11" s="38"/>
      <c r="AQ11" s="44">
        <v>0</v>
      </c>
      <c r="AR11" s="35">
        <v>11185777</v>
      </c>
      <c r="AS11" s="44">
        <v>0</v>
      </c>
      <c r="AT11" s="44">
        <v>0</v>
      </c>
      <c r="AU11" s="44">
        <v>0</v>
      </c>
      <c r="AV11" s="44">
        <v>0</v>
      </c>
      <c r="AW11" s="44">
        <v>0</v>
      </c>
      <c r="AX11" s="44">
        <v>0</v>
      </c>
      <c r="AY11" s="44">
        <v>0</v>
      </c>
      <c r="AZ11" s="31">
        <v>0</v>
      </c>
      <c r="BA11" s="32"/>
      <c r="BB11" s="32"/>
      <c r="BC11" s="42"/>
      <c r="BD11" s="32"/>
      <c r="BE11" s="31">
        <v>0</v>
      </c>
    </row>
    <row r="12" spans="1:57" x14ac:dyDescent="0.35">
      <c r="A12" s="31">
        <v>900959051</v>
      </c>
      <c r="B12" s="32" t="s">
        <v>107</v>
      </c>
      <c r="C12" s="32" t="s">
        <v>108</v>
      </c>
      <c r="D12" s="32">
        <v>7482519</v>
      </c>
      <c r="E12" s="32" t="s">
        <v>196</v>
      </c>
      <c r="F12" s="32" t="str">
        <f>_xlfn.CONCAT(A12,"_",E12)</f>
        <v>900959051_SSCO7482519</v>
      </c>
      <c r="G12" s="41">
        <v>45584.378920023148</v>
      </c>
      <c r="H12" s="41">
        <v>45608.382548877315</v>
      </c>
      <c r="I12" s="34">
        <v>82891</v>
      </c>
      <c r="J12" s="35">
        <v>82891</v>
      </c>
      <c r="K12" s="32" t="s">
        <v>111</v>
      </c>
      <c r="L12" s="32" t="s">
        <v>152</v>
      </c>
      <c r="M12" s="31">
        <v>0</v>
      </c>
      <c r="N12" s="37"/>
      <c r="O12" s="37" t="s">
        <v>124</v>
      </c>
      <c r="P12" s="38">
        <v>45584</v>
      </c>
      <c r="Q12" s="38">
        <v>45604</v>
      </c>
      <c r="R12" s="38">
        <v>45624</v>
      </c>
      <c r="S12" s="38"/>
      <c r="T12" s="39">
        <v>153</v>
      </c>
      <c r="U12" s="39" t="s">
        <v>143</v>
      </c>
      <c r="V12" s="36">
        <v>82891</v>
      </c>
      <c r="W12" s="36">
        <v>82891</v>
      </c>
      <c r="X12" s="36">
        <v>0</v>
      </c>
      <c r="Y12" s="36">
        <v>0</v>
      </c>
      <c r="Z12" s="36">
        <v>0</v>
      </c>
      <c r="AA12" s="36">
        <v>0</v>
      </c>
      <c r="AB12" s="36">
        <v>0</v>
      </c>
      <c r="AC12" s="36">
        <v>0</v>
      </c>
      <c r="AD12" s="38"/>
      <c r="AE12" s="38"/>
      <c r="AF12" s="38"/>
      <c r="AG12" s="38" t="s">
        <v>129</v>
      </c>
      <c r="AH12" s="36">
        <v>0</v>
      </c>
      <c r="AI12" s="36">
        <v>82891</v>
      </c>
      <c r="AJ12" s="36">
        <v>0</v>
      </c>
      <c r="AK12" s="38"/>
      <c r="AL12" s="38"/>
      <c r="AM12" s="38"/>
      <c r="AN12" s="38" t="s">
        <v>117</v>
      </c>
      <c r="AO12" s="38"/>
      <c r="AP12" s="38" t="s">
        <v>126</v>
      </c>
      <c r="AQ12" s="35">
        <v>82891</v>
      </c>
      <c r="AR12" s="44">
        <v>0</v>
      </c>
      <c r="AS12" s="44">
        <v>0</v>
      </c>
      <c r="AT12" s="44">
        <v>0</v>
      </c>
      <c r="AU12" s="44">
        <v>0</v>
      </c>
      <c r="AV12" s="44">
        <v>0</v>
      </c>
      <c r="AW12" s="44">
        <v>0</v>
      </c>
      <c r="AX12" s="44">
        <v>0</v>
      </c>
      <c r="AY12" s="44">
        <v>0</v>
      </c>
      <c r="AZ12" s="35">
        <v>82891</v>
      </c>
      <c r="BA12" s="32"/>
      <c r="BB12" s="32">
        <v>4800067169</v>
      </c>
      <c r="BC12" s="42">
        <v>45688</v>
      </c>
      <c r="BD12" s="32"/>
      <c r="BE12" s="31">
        <v>0</v>
      </c>
    </row>
    <row r="13" spans="1:57" x14ac:dyDescent="0.35">
      <c r="A13" s="31">
        <v>900959051</v>
      </c>
      <c r="B13" s="32" t="s">
        <v>107</v>
      </c>
      <c r="C13" s="32" t="s">
        <v>108</v>
      </c>
      <c r="D13" s="32">
        <v>7489012</v>
      </c>
      <c r="E13" s="32" t="s">
        <v>199</v>
      </c>
      <c r="F13" s="32" t="str">
        <f>_xlfn.CONCAT(A13,"_",E13)</f>
        <v>900959051_SSCO7489012</v>
      </c>
      <c r="G13" s="41">
        <v>45603.476331516205</v>
      </c>
      <c r="H13" s="41">
        <v>45635</v>
      </c>
      <c r="I13" s="34">
        <v>49000</v>
      </c>
      <c r="J13" s="35">
        <v>44500</v>
      </c>
      <c r="K13" s="32" t="s">
        <v>111</v>
      </c>
      <c r="L13" s="32" t="s">
        <v>153</v>
      </c>
      <c r="M13" s="31">
        <v>0</v>
      </c>
      <c r="N13" s="37"/>
      <c r="O13" s="37" t="s">
        <v>124</v>
      </c>
      <c r="P13" s="38">
        <v>45603</v>
      </c>
      <c r="Q13" s="38">
        <v>45635</v>
      </c>
      <c r="R13" s="38">
        <v>45652</v>
      </c>
      <c r="S13" s="38"/>
      <c r="T13" s="39">
        <v>125</v>
      </c>
      <c r="U13" s="39" t="s">
        <v>143</v>
      </c>
      <c r="V13" s="36">
        <v>49000</v>
      </c>
      <c r="W13" s="36">
        <v>49000</v>
      </c>
      <c r="X13" s="36">
        <v>4500</v>
      </c>
      <c r="Y13" s="36">
        <v>4500</v>
      </c>
      <c r="Z13" s="36">
        <v>0</v>
      </c>
      <c r="AA13" s="36">
        <v>0</v>
      </c>
      <c r="AB13" s="36">
        <v>0</v>
      </c>
      <c r="AC13" s="36">
        <v>0</v>
      </c>
      <c r="AD13" s="38"/>
      <c r="AE13" s="38"/>
      <c r="AF13" s="38"/>
      <c r="AG13" s="38" t="s">
        <v>127</v>
      </c>
      <c r="AH13" s="36">
        <v>0</v>
      </c>
      <c r="AI13" s="36">
        <v>44500</v>
      </c>
      <c r="AJ13" s="36">
        <v>0</v>
      </c>
      <c r="AK13" s="38"/>
      <c r="AL13" s="38"/>
      <c r="AM13" s="38"/>
      <c r="AN13" s="38" t="s">
        <v>125</v>
      </c>
      <c r="AO13" s="38"/>
      <c r="AP13" s="38" t="s">
        <v>126</v>
      </c>
      <c r="AQ13" s="36">
        <v>40000</v>
      </c>
      <c r="AR13" s="44">
        <v>0</v>
      </c>
      <c r="AS13" s="44">
        <v>0</v>
      </c>
      <c r="AT13" s="44">
        <v>0</v>
      </c>
      <c r="AU13" s="44">
        <v>0</v>
      </c>
      <c r="AV13" s="44">
        <v>0</v>
      </c>
      <c r="AW13" s="36">
        <v>4500</v>
      </c>
      <c r="AX13" s="44">
        <v>0</v>
      </c>
      <c r="AY13" s="44">
        <v>0</v>
      </c>
      <c r="AZ13" s="35">
        <v>40000</v>
      </c>
      <c r="BA13" s="32"/>
      <c r="BB13" s="32">
        <v>4800067169</v>
      </c>
      <c r="BC13" s="42">
        <v>45688</v>
      </c>
      <c r="BD13" s="32"/>
      <c r="BE13" s="31">
        <v>0</v>
      </c>
    </row>
    <row r="14" spans="1:57" x14ac:dyDescent="0.35">
      <c r="A14" s="31">
        <v>900959051</v>
      </c>
      <c r="B14" s="32" t="s">
        <v>107</v>
      </c>
      <c r="C14" s="32" t="s">
        <v>108</v>
      </c>
      <c r="D14" s="32">
        <v>7491217</v>
      </c>
      <c r="E14" s="32" t="s">
        <v>197</v>
      </c>
      <c r="F14" s="32" t="str">
        <f>_xlfn.CONCAT(A14,"_",E14)</f>
        <v>900959051_SSCO7491217</v>
      </c>
      <c r="G14" s="41">
        <v>45611.5862996875</v>
      </c>
      <c r="H14" s="41">
        <v>45635</v>
      </c>
      <c r="I14" s="34">
        <v>81400</v>
      </c>
      <c r="J14" s="35">
        <v>81400</v>
      </c>
      <c r="K14" s="32" t="s">
        <v>111</v>
      </c>
      <c r="L14" s="32" t="s">
        <v>152</v>
      </c>
      <c r="M14" s="31">
        <v>0</v>
      </c>
      <c r="N14" s="37"/>
      <c r="O14" s="37" t="s">
        <v>124</v>
      </c>
      <c r="P14" s="38">
        <v>45611</v>
      </c>
      <c r="Q14" s="38">
        <v>45635</v>
      </c>
      <c r="R14" s="38">
        <v>45646</v>
      </c>
      <c r="S14" s="38"/>
      <c r="T14" s="39">
        <v>131</v>
      </c>
      <c r="U14" s="39" t="s">
        <v>143</v>
      </c>
      <c r="V14" s="36">
        <v>81400</v>
      </c>
      <c r="W14" s="36">
        <v>81400</v>
      </c>
      <c r="X14" s="36">
        <v>0</v>
      </c>
      <c r="Y14" s="36">
        <v>0</v>
      </c>
      <c r="Z14" s="36">
        <v>0</v>
      </c>
      <c r="AA14" s="36">
        <v>0</v>
      </c>
      <c r="AB14" s="36">
        <v>0</v>
      </c>
      <c r="AC14" s="36">
        <v>0</v>
      </c>
      <c r="AD14" s="38"/>
      <c r="AE14" s="38"/>
      <c r="AF14" s="38"/>
      <c r="AG14" s="38" t="s">
        <v>129</v>
      </c>
      <c r="AH14" s="36">
        <v>0</v>
      </c>
      <c r="AI14" s="36">
        <v>81400</v>
      </c>
      <c r="AJ14" s="36">
        <v>0</v>
      </c>
      <c r="AK14" s="38"/>
      <c r="AL14" s="38"/>
      <c r="AM14" s="38"/>
      <c r="AN14" s="38" t="s">
        <v>117</v>
      </c>
      <c r="AO14" s="38"/>
      <c r="AP14" s="38" t="s">
        <v>126</v>
      </c>
      <c r="AQ14" s="35">
        <v>81400</v>
      </c>
      <c r="AR14" s="44">
        <v>0</v>
      </c>
      <c r="AS14" s="44">
        <v>0</v>
      </c>
      <c r="AT14" s="44">
        <v>0</v>
      </c>
      <c r="AU14" s="44">
        <v>0</v>
      </c>
      <c r="AV14" s="44">
        <v>0</v>
      </c>
      <c r="AW14" s="44">
        <v>0</v>
      </c>
      <c r="AX14" s="44">
        <v>0</v>
      </c>
      <c r="AY14" s="44">
        <v>0</v>
      </c>
      <c r="AZ14" s="35">
        <v>81400</v>
      </c>
      <c r="BA14" s="32"/>
      <c r="BB14" s="32">
        <v>4800067169</v>
      </c>
      <c r="BC14" s="42">
        <v>45688</v>
      </c>
      <c r="BD14" s="32"/>
      <c r="BE14" s="31">
        <v>0</v>
      </c>
    </row>
    <row r="15" spans="1:57" x14ac:dyDescent="0.35">
      <c r="A15" s="31">
        <v>900959051</v>
      </c>
      <c r="B15" s="32" t="s">
        <v>107</v>
      </c>
      <c r="C15" s="32" t="s">
        <v>108</v>
      </c>
      <c r="D15" s="32">
        <v>7512230</v>
      </c>
      <c r="E15" s="32" t="s">
        <v>211</v>
      </c>
      <c r="F15" s="32" t="str">
        <f>_xlfn.CONCAT(A15,"_",E15)</f>
        <v>900959051_SSCO7512230</v>
      </c>
      <c r="G15" s="33">
        <v>45645.905937233794</v>
      </c>
      <c r="H15" s="33">
        <v>45664</v>
      </c>
      <c r="I15" s="34">
        <v>819280</v>
      </c>
      <c r="J15" s="35">
        <v>819280</v>
      </c>
      <c r="K15" s="32" t="s">
        <v>111</v>
      </c>
      <c r="L15" s="32" t="s">
        <v>150</v>
      </c>
      <c r="M15" s="35">
        <v>844252</v>
      </c>
      <c r="N15" s="37">
        <v>4800067169</v>
      </c>
      <c r="O15" s="37" t="s">
        <v>124</v>
      </c>
      <c r="P15" s="38">
        <v>45645</v>
      </c>
      <c r="Q15" s="38">
        <v>45664</v>
      </c>
      <c r="R15" s="38">
        <v>45684</v>
      </c>
      <c r="S15" s="38"/>
      <c r="T15" s="39">
        <v>93</v>
      </c>
      <c r="U15" s="39" t="s">
        <v>143</v>
      </c>
      <c r="V15" s="36">
        <v>819280</v>
      </c>
      <c r="W15" s="36">
        <v>819280</v>
      </c>
      <c r="X15" s="36">
        <v>0</v>
      </c>
      <c r="Y15" s="36">
        <v>0</v>
      </c>
      <c r="Z15" s="36">
        <v>0</v>
      </c>
      <c r="AA15" s="36">
        <v>0</v>
      </c>
      <c r="AB15" s="36">
        <v>0</v>
      </c>
      <c r="AC15" s="36">
        <v>0</v>
      </c>
      <c r="AD15" s="38"/>
      <c r="AE15" s="38"/>
      <c r="AF15" s="38"/>
      <c r="AG15" s="38" t="s">
        <v>129</v>
      </c>
      <c r="AH15" s="36">
        <v>0</v>
      </c>
      <c r="AI15" s="36">
        <v>819280</v>
      </c>
      <c r="AJ15" s="36">
        <v>0</v>
      </c>
      <c r="AK15" s="38"/>
      <c r="AL15" s="38"/>
      <c r="AM15" s="38"/>
      <c r="AN15" s="38" t="s">
        <v>128</v>
      </c>
      <c r="AO15" s="38"/>
      <c r="AP15" s="38" t="s">
        <v>126</v>
      </c>
      <c r="AQ15" s="44">
        <v>0</v>
      </c>
      <c r="AR15" s="44">
        <v>0</v>
      </c>
      <c r="AS15" s="44">
        <v>0</v>
      </c>
      <c r="AT15" s="44">
        <v>0</v>
      </c>
      <c r="AU15" s="44">
        <v>0</v>
      </c>
      <c r="AV15" s="44">
        <v>0</v>
      </c>
      <c r="AW15" s="35">
        <v>819280</v>
      </c>
      <c r="AX15" s="44">
        <v>0</v>
      </c>
      <c r="AY15" s="44">
        <v>0</v>
      </c>
      <c r="AZ15" s="35">
        <v>819280</v>
      </c>
      <c r="BA15" s="32"/>
      <c r="BB15" s="32">
        <v>4800067169</v>
      </c>
      <c r="BC15" s="42">
        <v>45688</v>
      </c>
      <c r="BD15" s="32"/>
      <c r="BE15" s="31">
        <v>0</v>
      </c>
    </row>
    <row r="16" spans="1:57" x14ac:dyDescent="0.35">
      <c r="A16" s="31">
        <v>900959051</v>
      </c>
      <c r="B16" s="32" t="s">
        <v>107</v>
      </c>
      <c r="C16" s="32" t="s">
        <v>108</v>
      </c>
      <c r="D16" s="32">
        <v>7516277</v>
      </c>
      <c r="E16" s="32" t="s">
        <v>212</v>
      </c>
      <c r="F16" s="32" t="str">
        <f>_xlfn.CONCAT(A16,"_",E16)</f>
        <v>900959051_SSCO7516277</v>
      </c>
      <c r="G16" s="33">
        <v>45655.470502465279</v>
      </c>
      <c r="H16" s="33">
        <v>45664</v>
      </c>
      <c r="I16" s="34">
        <v>99031</v>
      </c>
      <c r="J16" s="35">
        <v>99031</v>
      </c>
      <c r="K16" s="32" t="s">
        <v>112</v>
      </c>
      <c r="L16" s="32" t="s">
        <v>150</v>
      </c>
      <c r="M16" s="35">
        <v>99031</v>
      </c>
      <c r="N16" s="37">
        <v>1222573242</v>
      </c>
      <c r="O16" s="37" t="s">
        <v>124</v>
      </c>
      <c r="P16" s="38">
        <v>45655</v>
      </c>
      <c r="Q16" s="38">
        <v>45664</v>
      </c>
      <c r="R16" s="38">
        <v>45687</v>
      </c>
      <c r="S16" s="38"/>
      <c r="T16" s="39">
        <v>90</v>
      </c>
      <c r="U16" s="39" t="s">
        <v>146</v>
      </c>
      <c r="V16" s="36">
        <v>99031</v>
      </c>
      <c r="W16" s="36">
        <v>99031</v>
      </c>
      <c r="X16" s="36">
        <v>0</v>
      </c>
      <c r="Y16" s="36">
        <v>0</v>
      </c>
      <c r="Z16" s="36">
        <v>0</v>
      </c>
      <c r="AA16" s="36">
        <v>0</v>
      </c>
      <c r="AB16" s="36">
        <v>0</v>
      </c>
      <c r="AC16" s="36">
        <v>0</v>
      </c>
      <c r="AD16" s="38"/>
      <c r="AE16" s="38"/>
      <c r="AF16" s="38"/>
      <c r="AG16" s="38" t="s">
        <v>141</v>
      </c>
      <c r="AH16" s="36">
        <v>0</v>
      </c>
      <c r="AI16" s="36">
        <v>99031</v>
      </c>
      <c r="AJ16" s="36">
        <v>0</v>
      </c>
      <c r="AK16" s="38"/>
      <c r="AL16" s="38"/>
      <c r="AM16" s="38"/>
      <c r="AN16" s="38" t="s">
        <v>140</v>
      </c>
      <c r="AO16" s="38"/>
      <c r="AP16" s="38" t="s">
        <v>126</v>
      </c>
      <c r="AQ16" s="44">
        <v>0</v>
      </c>
      <c r="AR16" s="44">
        <v>0</v>
      </c>
      <c r="AS16" s="44">
        <v>0</v>
      </c>
      <c r="AT16" s="44">
        <v>0</v>
      </c>
      <c r="AU16" s="44">
        <v>0</v>
      </c>
      <c r="AV16" s="44">
        <v>0</v>
      </c>
      <c r="AW16" s="35">
        <v>99031</v>
      </c>
      <c r="AX16" s="44">
        <v>0</v>
      </c>
      <c r="AY16" s="44">
        <v>0</v>
      </c>
      <c r="AZ16" s="31">
        <v>0</v>
      </c>
      <c r="BA16" s="32"/>
      <c r="BB16" s="32"/>
      <c r="BC16" s="42"/>
      <c r="BD16" s="32"/>
      <c r="BE16" s="31">
        <v>0</v>
      </c>
    </row>
    <row r="17" spans="1:57" x14ac:dyDescent="0.35">
      <c r="A17" s="31">
        <v>900959051</v>
      </c>
      <c r="B17" s="32" t="s">
        <v>107</v>
      </c>
      <c r="C17" s="32" t="s">
        <v>108</v>
      </c>
      <c r="D17" s="32">
        <v>7532045</v>
      </c>
      <c r="E17" s="32" t="s">
        <v>198</v>
      </c>
      <c r="F17" s="32" t="str">
        <f>_xlfn.CONCAT(A17,"_",E17)</f>
        <v>900959051_SSCO7532045</v>
      </c>
      <c r="G17" s="41">
        <v>45686.528961261574</v>
      </c>
      <c r="H17" s="41">
        <v>45695</v>
      </c>
      <c r="I17" s="34">
        <v>208200</v>
      </c>
      <c r="J17" s="35">
        <v>208200</v>
      </c>
      <c r="K17" s="32" t="e">
        <v>#N/A</v>
      </c>
      <c r="L17" s="32" t="s">
        <v>152</v>
      </c>
      <c r="M17" s="31">
        <v>0</v>
      </c>
      <c r="N17" s="37"/>
      <c r="O17" s="37" t="s">
        <v>124</v>
      </c>
      <c r="P17" s="38">
        <v>45686</v>
      </c>
      <c r="Q17" s="38">
        <v>45695</v>
      </c>
      <c r="R17" s="38">
        <v>45713</v>
      </c>
      <c r="S17" s="38"/>
      <c r="T17" s="39">
        <v>64</v>
      </c>
      <c r="U17" s="39" t="s">
        <v>146</v>
      </c>
      <c r="V17" s="36">
        <v>208200</v>
      </c>
      <c r="W17" s="36">
        <v>208200</v>
      </c>
      <c r="X17" s="36">
        <v>0</v>
      </c>
      <c r="Y17" s="36">
        <v>0</v>
      </c>
      <c r="Z17" s="36">
        <v>0</v>
      </c>
      <c r="AA17" s="36">
        <v>0</v>
      </c>
      <c r="AB17" s="36">
        <v>0</v>
      </c>
      <c r="AC17" s="36">
        <v>0</v>
      </c>
      <c r="AD17" s="38"/>
      <c r="AE17" s="38"/>
      <c r="AF17" s="38"/>
      <c r="AG17" s="38" t="s">
        <v>141</v>
      </c>
      <c r="AH17" s="36">
        <v>0</v>
      </c>
      <c r="AI17" s="36">
        <v>208200</v>
      </c>
      <c r="AJ17" s="36">
        <v>0</v>
      </c>
      <c r="AK17" s="38"/>
      <c r="AL17" s="38"/>
      <c r="AM17" s="38"/>
      <c r="AN17" s="38" t="s">
        <v>117</v>
      </c>
      <c r="AO17" s="38"/>
      <c r="AP17" s="38" t="s">
        <v>126</v>
      </c>
      <c r="AQ17" s="35">
        <v>208200</v>
      </c>
      <c r="AR17" s="44">
        <v>0</v>
      </c>
      <c r="AS17" s="44">
        <v>0</v>
      </c>
      <c r="AT17" s="44">
        <v>0</v>
      </c>
      <c r="AU17" s="44">
        <v>0</v>
      </c>
      <c r="AV17" s="44">
        <v>0</v>
      </c>
      <c r="AW17" s="44">
        <v>0</v>
      </c>
      <c r="AX17" s="44">
        <v>0</v>
      </c>
      <c r="AY17" s="44">
        <v>0</v>
      </c>
      <c r="AZ17" s="35">
        <v>208200</v>
      </c>
      <c r="BA17" s="32"/>
      <c r="BB17" s="32">
        <v>2201611269</v>
      </c>
      <c r="BC17" s="42">
        <v>45771</v>
      </c>
      <c r="BD17" s="32" t="s">
        <v>151</v>
      </c>
      <c r="BE17" s="45">
        <v>421679</v>
      </c>
    </row>
    <row r="18" spans="1:57" x14ac:dyDescent="0.35">
      <c r="A18" s="31">
        <v>900959051</v>
      </c>
      <c r="B18" s="32" t="s">
        <v>107</v>
      </c>
      <c r="C18" s="32" t="s">
        <v>108</v>
      </c>
      <c r="D18" s="32">
        <v>7540380</v>
      </c>
      <c r="E18" s="32" t="s">
        <v>200</v>
      </c>
      <c r="F18" s="32" t="str">
        <f>_xlfn.CONCAT(A18,"_",E18)</f>
        <v>900959051_SSCO7540380</v>
      </c>
      <c r="G18" s="41">
        <v>45701.245059143519</v>
      </c>
      <c r="H18" s="41">
        <v>45736</v>
      </c>
      <c r="I18" s="34">
        <v>216369</v>
      </c>
      <c r="J18" s="35">
        <v>216369</v>
      </c>
      <c r="K18" s="32" t="e">
        <v>#N/A</v>
      </c>
      <c r="L18" s="32" t="s">
        <v>154</v>
      </c>
      <c r="M18" s="31">
        <v>0</v>
      </c>
      <c r="N18" s="37"/>
      <c r="O18" s="37" t="s">
        <v>130</v>
      </c>
      <c r="P18" s="38">
        <v>45701</v>
      </c>
      <c r="Q18" s="38">
        <v>45748</v>
      </c>
      <c r="R18" s="38">
        <v>45750</v>
      </c>
      <c r="S18" s="38"/>
      <c r="T18" s="39">
        <v>27</v>
      </c>
      <c r="U18" s="39" t="s">
        <v>147</v>
      </c>
      <c r="V18" s="36">
        <v>216369</v>
      </c>
      <c r="W18" s="36">
        <v>216369</v>
      </c>
      <c r="X18" s="36">
        <v>0</v>
      </c>
      <c r="Y18" s="36">
        <v>0</v>
      </c>
      <c r="Z18" s="36">
        <v>0</v>
      </c>
      <c r="AA18" s="36">
        <v>2890</v>
      </c>
      <c r="AB18" s="36">
        <v>0</v>
      </c>
      <c r="AC18" s="36">
        <v>0</v>
      </c>
      <c r="AD18" s="38"/>
      <c r="AE18" s="38"/>
      <c r="AF18" s="38" t="s">
        <v>131</v>
      </c>
      <c r="AG18" s="38" t="s">
        <v>132</v>
      </c>
      <c r="AH18" s="36">
        <v>0</v>
      </c>
      <c r="AI18" s="36">
        <v>213479</v>
      </c>
      <c r="AJ18" s="36">
        <v>0</v>
      </c>
      <c r="AK18" s="38"/>
      <c r="AL18" s="38"/>
      <c r="AM18" s="38"/>
      <c r="AN18" s="38" t="s">
        <v>117</v>
      </c>
      <c r="AO18" s="38"/>
      <c r="AP18" s="38" t="s">
        <v>126</v>
      </c>
      <c r="AQ18" s="35">
        <v>213479</v>
      </c>
      <c r="AR18" s="44">
        <v>0</v>
      </c>
      <c r="AS18" s="44">
        <v>0</v>
      </c>
      <c r="AT18" s="44">
        <v>0</v>
      </c>
      <c r="AU18" s="44">
        <v>0</v>
      </c>
      <c r="AV18" s="36">
        <v>2890</v>
      </c>
      <c r="AW18" s="44">
        <v>0</v>
      </c>
      <c r="AX18" s="44">
        <v>0</v>
      </c>
      <c r="AY18" s="44">
        <v>0</v>
      </c>
      <c r="AZ18" s="35">
        <v>213479</v>
      </c>
      <c r="BA18" s="32"/>
      <c r="BB18" s="32">
        <v>2201611269</v>
      </c>
      <c r="BC18" s="42">
        <v>45771</v>
      </c>
      <c r="BD18" s="32" t="s">
        <v>151</v>
      </c>
      <c r="BE18" s="45">
        <v>421679</v>
      </c>
    </row>
    <row r="19" spans="1:57" x14ac:dyDescent="0.35">
      <c r="A19" s="31">
        <v>900959051</v>
      </c>
      <c r="B19" s="32" t="s">
        <v>107</v>
      </c>
      <c r="C19" s="32" t="s">
        <v>108</v>
      </c>
      <c r="D19" s="32">
        <v>7541903</v>
      </c>
      <c r="E19" s="32" t="s">
        <v>207</v>
      </c>
      <c r="F19" s="32" t="str">
        <f>_xlfn.CONCAT(A19,"_",E19)</f>
        <v>900959051_SSCO7541903</v>
      </c>
      <c r="G19" s="33">
        <v>45704.023906365735</v>
      </c>
      <c r="H19" s="33">
        <v>45736</v>
      </c>
      <c r="I19" s="34">
        <v>544877</v>
      </c>
      <c r="J19" s="35">
        <v>544877</v>
      </c>
      <c r="K19" s="32" t="e">
        <v>#N/A</v>
      </c>
      <c r="L19" s="32" t="s">
        <v>149</v>
      </c>
      <c r="M19" s="31">
        <v>0</v>
      </c>
      <c r="N19" s="37"/>
      <c r="O19" s="37" t="s">
        <v>118</v>
      </c>
      <c r="P19" s="38">
        <v>45704</v>
      </c>
      <c r="Q19" s="38"/>
      <c r="R19" s="38"/>
      <c r="S19" s="38"/>
      <c r="T19" s="39" t="s">
        <v>142</v>
      </c>
      <c r="U19" s="39" t="s">
        <v>142</v>
      </c>
      <c r="V19" s="36">
        <v>544877</v>
      </c>
      <c r="W19" s="36">
        <v>544877</v>
      </c>
      <c r="X19" s="36">
        <v>0</v>
      </c>
      <c r="Y19" s="36">
        <v>0</v>
      </c>
      <c r="Z19" s="36">
        <v>0</v>
      </c>
      <c r="AA19" s="36">
        <v>0</v>
      </c>
      <c r="AB19" s="36">
        <v>0</v>
      </c>
      <c r="AC19" s="36">
        <v>0</v>
      </c>
      <c r="AD19" s="38"/>
      <c r="AE19" s="38"/>
      <c r="AF19" s="38"/>
      <c r="AG19" s="38"/>
      <c r="AH19" s="36">
        <v>0</v>
      </c>
      <c r="AI19" s="36">
        <v>0</v>
      </c>
      <c r="AJ19" s="36">
        <v>0</v>
      </c>
      <c r="AK19" s="38"/>
      <c r="AL19" s="38"/>
      <c r="AM19" s="38"/>
      <c r="AN19" s="38" t="s">
        <v>140</v>
      </c>
      <c r="AO19" s="38"/>
      <c r="AP19" s="38"/>
      <c r="AQ19" s="44">
        <v>0</v>
      </c>
      <c r="AR19" s="44">
        <v>0</v>
      </c>
      <c r="AS19" s="35">
        <v>544877</v>
      </c>
      <c r="AT19" s="44">
        <v>0</v>
      </c>
      <c r="AU19" s="44">
        <v>0</v>
      </c>
      <c r="AV19" s="44">
        <v>0</v>
      </c>
      <c r="AW19" s="44">
        <v>0</v>
      </c>
      <c r="AX19" s="44">
        <v>0</v>
      </c>
      <c r="AY19" s="44">
        <v>0</v>
      </c>
      <c r="AZ19" s="31">
        <v>0</v>
      </c>
      <c r="BA19" s="32"/>
      <c r="BB19" s="32"/>
      <c r="BC19" s="42"/>
      <c r="BD19" s="32"/>
      <c r="BE19" s="31">
        <v>0</v>
      </c>
    </row>
    <row r="20" spans="1:57" x14ac:dyDescent="0.35">
      <c r="A20" s="31">
        <v>900959051</v>
      </c>
      <c r="B20" s="32" t="s">
        <v>107</v>
      </c>
      <c r="C20" s="32" t="s">
        <v>108</v>
      </c>
      <c r="D20" s="32">
        <v>7550347</v>
      </c>
      <c r="E20" s="32" t="s">
        <v>208</v>
      </c>
      <c r="F20" s="32" t="str">
        <f>_xlfn.CONCAT(A20,"_",E20)</f>
        <v>900959051_SSCO7550347</v>
      </c>
      <c r="G20" s="33">
        <v>45716.000214201384</v>
      </c>
      <c r="H20" s="33">
        <v>45736</v>
      </c>
      <c r="I20" s="34">
        <v>1621667</v>
      </c>
      <c r="J20" s="35">
        <v>1621667</v>
      </c>
      <c r="K20" s="32" t="e">
        <v>#N/A</v>
      </c>
      <c r="L20" s="32" t="s">
        <v>149</v>
      </c>
      <c r="M20" s="31">
        <v>0</v>
      </c>
      <c r="N20" s="37"/>
      <c r="O20" s="37" t="s">
        <v>118</v>
      </c>
      <c r="P20" s="38">
        <v>45716</v>
      </c>
      <c r="Q20" s="38"/>
      <c r="R20" s="38"/>
      <c r="S20" s="38"/>
      <c r="T20" s="39" t="s">
        <v>142</v>
      </c>
      <c r="U20" s="39" t="s">
        <v>142</v>
      </c>
      <c r="V20" s="36">
        <v>1621667</v>
      </c>
      <c r="W20" s="36">
        <v>1621667</v>
      </c>
      <c r="X20" s="36">
        <v>0</v>
      </c>
      <c r="Y20" s="36">
        <v>0</v>
      </c>
      <c r="Z20" s="36">
        <v>0</v>
      </c>
      <c r="AA20" s="36">
        <v>0</v>
      </c>
      <c r="AB20" s="36">
        <v>0</v>
      </c>
      <c r="AC20" s="36">
        <v>0</v>
      </c>
      <c r="AD20" s="38"/>
      <c r="AE20" s="38"/>
      <c r="AF20" s="38"/>
      <c r="AG20" s="38"/>
      <c r="AH20" s="36">
        <v>0</v>
      </c>
      <c r="AI20" s="36">
        <v>0</v>
      </c>
      <c r="AJ20" s="36">
        <v>0</v>
      </c>
      <c r="AK20" s="38"/>
      <c r="AL20" s="38"/>
      <c r="AM20" s="38"/>
      <c r="AN20" s="38" t="s">
        <v>140</v>
      </c>
      <c r="AO20" s="38"/>
      <c r="AP20" s="38"/>
      <c r="AQ20" s="44">
        <v>0</v>
      </c>
      <c r="AR20" s="44">
        <v>0</v>
      </c>
      <c r="AS20" s="35">
        <v>1621667</v>
      </c>
      <c r="AT20" s="44">
        <v>0</v>
      </c>
      <c r="AU20" s="44">
        <v>0</v>
      </c>
      <c r="AV20" s="44">
        <v>0</v>
      </c>
      <c r="AW20" s="44">
        <v>0</v>
      </c>
      <c r="AX20" s="44">
        <v>0</v>
      </c>
      <c r="AY20" s="44">
        <v>0</v>
      </c>
      <c r="AZ20" s="31">
        <v>0</v>
      </c>
      <c r="BA20" s="32"/>
      <c r="BB20" s="32"/>
      <c r="BC20" s="42"/>
      <c r="BD20" s="32"/>
      <c r="BE20" s="31">
        <v>0</v>
      </c>
    </row>
  </sheetData>
  <protectedRanges>
    <protectedRange algorithmName="SHA-512" hashValue="9+ah9tJAD1d4FIK7boMSAp9ZhkqWOsKcliwsS35JSOsk0Aea+c/2yFVjBeVDsv7trYxT+iUP9dPVCIbjcjaMoQ==" saltValue="Z7GArlXd1BdcXotzmJqK/w==" spinCount="100000" sqref="A3:B5" name="Rango1_6_2"/>
  </protectedRanges>
  <autoFilter ref="A2:CC20" xr:uid="{5A7E0F2A-261B-4E30-BEED-24F134DF3988}">
    <sortState xmlns:xlrd2="http://schemas.microsoft.com/office/spreadsheetml/2017/richdata2" ref="A3:BE20">
      <sortCondition ref="G2:G20"/>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9E7D0-B6DA-40AD-82CE-0AE6E18F573A}">
  <dimension ref="B1:J42"/>
  <sheetViews>
    <sheetView showGridLines="0" tabSelected="1" topLeftCell="A32" zoomScaleNormal="100" workbookViewId="0">
      <selection activeCell="G19" sqref="G19"/>
    </sheetView>
  </sheetViews>
  <sheetFormatPr baseColWidth="10" defaultColWidth="10.90625" defaultRowHeight="12.5" x14ac:dyDescent="0.25"/>
  <cols>
    <col min="1" max="1" width="1" style="46" customWidth="1"/>
    <col min="2" max="2" width="10.90625" style="46"/>
    <col min="3" max="3" width="17.54296875" style="46" customWidth="1"/>
    <col min="4" max="4" width="11.54296875" style="46" customWidth="1"/>
    <col min="5" max="8" width="10.90625" style="46"/>
    <col min="9" max="9" width="22.54296875" style="46" customWidth="1"/>
    <col min="10" max="10" width="14" style="46" customWidth="1"/>
    <col min="11" max="11" width="1.81640625" style="46" customWidth="1"/>
    <col min="12" max="12" width="23.6328125" style="46" customWidth="1"/>
    <col min="13" max="13" width="7" style="46" customWidth="1"/>
    <col min="14" max="16384" width="10.90625" style="46"/>
  </cols>
  <sheetData>
    <row r="1" spans="2:10" ht="6" customHeight="1" thickBot="1" x14ac:dyDescent="0.3"/>
    <row r="2" spans="2:10" ht="19.5" customHeight="1" x14ac:dyDescent="0.25">
      <c r="B2" s="47"/>
      <c r="C2" s="48"/>
      <c r="D2" s="101" t="s">
        <v>155</v>
      </c>
      <c r="E2" s="102"/>
      <c r="F2" s="102"/>
      <c r="G2" s="102"/>
      <c r="H2" s="102"/>
      <c r="I2" s="103"/>
      <c r="J2" s="107" t="s">
        <v>156</v>
      </c>
    </row>
    <row r="3" spans="2:10" ht="15.75" customHeight="1" thickBot="1" x14ac:dyDescent="0.3">
      <c r="B3" s="49"/>
      <c r="C3" s="50"/>
      <c r="D3" s="104"/>
      <c r="E3" s="105"/>
      <c r="F3" s="105"/>
      <c r="G3" s="105"/>
      <c r="H3" s="105"/>
      <c r="I3" s="106"/>
      <c r="J3" s="108"/>
    </row>
    <row r="4" spans="2:10" ht="13" x14ac:dyDescent="0.25">
      <c r="B4" s="49"/>
      <c r="C4" s="50"/>
      <c r="D4" s="51"/>
      <c r="E4" s="52"/>
      <c r="F4" s="52"/>
      <c r="G4" s="52"/>
      <c r="H4" s="52"/>
      <c r="I4" s="53"/>
      <c r="J4" s="54"/>
    </row>
    <row r="5" spans="2:10" ht="13" x14ac:dyDescent="0.25">
      <c r="B5" s="49"/>
      <c r="C5" s="50"/>
      <c r="D5" s="55" t="s">
        <v>157</v>
      </c>
      <c r="E5" s="56"/>
      <c r="F5" s="56"/>
      <c r="G5" s="56"/>
      <c r="H5" s="56"/>
      <c r="I5" s="57"/>
      <c r="J5" s="57" t="s">
        <v>158</v>
      </c>
    </row>
    <row r="6" spans="2:10" ht="13.5" thickBot="1" x14ac:dyDescent="0.3">
      <c r="B6" s="58"/>
      <c r="C6" s="59"/>
      <c r="D6" s="60"/>
      <c r="E6" s="61"/>
      <c r="F6" s="61"/>
      <c r="G6" s="61"/>
      <c r="H6" s="61"/>
      <c r="I6" s="62"/>
      <c r="J6" s="63"/>
    </row>
    <row r="7" spans="2:10" x14ac:dyDescent="0.25">
      <c r="B7" s="64"/>
      <c r="J7" s="65"/>
    </row>
    <row r="8" spans="2:10" x14ac:dyDescent="0.25">
      <c r="B8" s="64"/>
      <c r="J8" s="65"/>
    </row>
    <row r="9" spans="2:10" x14ac:dyDescent="0.25">
      <c r="B9" s="64"/>
      <c r="C9" s="46" t="str">
        <f ca="1">+CONCATENATE("Santiago de Cali, ",TEXT(TODAY(),"MMMM DD YYYY"))</f>
        <v>Santiago de Cali, mayo 15 2025</v>
      </c>
      <c r="J9" s="65"/>
    </row>
    <row r="10" spans="2:10" ht="13" x14ac:dyDescent="0.3">
      <c r="B10" s="64"/>
      <c r="C10" s="66"/>
      <c r="E10" s="67"/>
      <c r="H10" s="68"/>
      <c r="J10" s="65"/>
    </row>
    <row r="11" spans="2:10" x14ac:dyDescent="0.25">
      <c r="B11" s="64"/>
      <c r="J11" s="65"/>
    </row>
    <row r="12" spans="2:10" ht="13" x14ac:dyDescent="0.3">
      <c r="B12" s="64"/>
      <c r="C12" s="66" t="s">
        <v>185</v>
      </c>
      <c r="J12" s="65"/>
    </row>
    <row r="13" spans="2:10" ht="13" x14ac:dyDescent="0.3">
      <c r="B13" s="64"/>
      <c r="C13" s="66" t="s">
        <v>186</v>
      </c>
      <c r="J13" s="65"/>
    </row>
    <row r="14" spans="2:10" x14ac:dyDescent="0.25">
      <c r="B14" s="64"/>
      <c r="J14" s="65"/>
    </row>
    <row r="15" spans="2:10" x14ac:dyDescent="0.25">
      <c r="B15" s="64"/>
      <c r="C15" s="46" t="s">
        <v>187</v>
      </c>
      <c r="J15" s="65"/>
    </row>
    <row r="16" spans="2:10" x14ac:dyDescent="0.25">
      <c r="B16" s="64"/>
      <c r="C16" s="69"/>
      <c r="J16" s="65"/>
    </row>
    <row r="17" spans="2:10" ht="13" x14ac:dyDescent="0.25">
      <c r="B17" s="64"/>
      <c r="C17" s="46" t="s">
        <v>188</v>
      </c>
      <c r="D17" s="67"/>
      <c r="H17" s="70" t="s">
        <v>159</v>
      </c>
      <c r="I17" s="71" t="s">
        <v>160</v>
      </c>
      <c r="J17" s="65"/>
    </row>
    <row r="18" spans="2:10" ht="13" x14ac:dyDescent="0.3">
      <c r="B18" s="64"/>
      <c r="C18" s="66" t="s">
        <v>161</v>
      </c>
      <c r="D18" s="66"/>
      <c r="E18" s="66"/>
      <c r="F18" s="66"/>
      <c r="H18" s="72">
        <v>18</v>
      </c>
      <c r="I18" s="73">
        <v>16416152</v>
      </c>
      <c r="J18" s="65"/>
    </row>
    <row r="19" spans="2:10" x14ac:dyDescent="0.25">
      <c r="B19" s="64"/>
      <c r="C19" s="46" t="s">
        <v>162</v>
      </c>
      <c r="H19" s="74">
        <v>3</v>
      </c>
      <c r="I19" s="75">
        <v>625970</v>
      </c>
      <c r="J19" s="65"/>
    </row>
    <row r="20" spans="2:10" x14ac:dyDescent="0.25">
      <c r="B20" s="64"/>
      <c r="C20" s="46" t="s">
        <v>163</v>
      </c>
      <c r="H20" s="74">
        <v>6</v>
      </c>
      <c r="I20" s="75">
        <v>12564837</v>
      </c>
      <c r="J20" s="65"/>
    </row>
    <row r="21" spans="2:10" x14ac:dyDescent="0.25">
      <c r="B21" s="64"/>
      <c r="C21" s="46" t="s">
        <v>164</v>
      </c>
      <c r="H21" s="74">
        <v>5</v>
      </c>
      <c r="I21" s="75">
        <v>2299644</v>
      </c>
      <c r="J21" s="65"/>
    </row>
    <row r="22" spans="2:10" x14ac:dyDescent="0.25">
      <c r="B22" s="64"/>
      <c r="C22" s="46" t="s">
        <v>165</v>
      </c>
      <c r="H22" s="74">
        <v>0</v>
      </c>
      <c r="I22" s="75">
        <v>0</v>
      </c>
      <c r="J22" s="65"/>
    </row>
    <row r="23" spans="2:10" x14ac:dyDescent="0.25">
      <c r="B23" s="64"/>
      <c r="C23" s="46" t="s">
        <v>166</v>
      </c>
      <c r="H23" s="74">
        <v>0</v>
      </c>
      <c r="I23" s="75">
        <v>0</v>
      </c>
      <c r="J23" s="65"/>
    </row>
    <row r="24" spans="2:10" ht="13" thickBot="1" x14ac:dyDescent="0.3">
      <c r="B24" s="64"/>
      <c r="C24" s="46" t="s">
        <v>167</v>
      </c>
      <c r="H24" s="76">
        <v>1</v>
      </c>
      <c r="I24" s="77">
        <v>2890</v>
      </c>
      <c r="J24" s="65"/>
    </row>
    <row r="25" spans="2:10" ht="13" x14ac:dyDescent="0.3">
      <c r="B25" s="64"/>
      <c r="C25" s="66" t="s">
        <v>168</v>
      </c>
      <c r="D25" s="66"/>
      <c r="E25" s="66"/>
      <c r="F25" s="66"/>
      <c r="H25" s="72">
        <f>H19+H20+H21+H22+H24+H23</f>
        <v>15</v>
      </c>
      <c r="I25" s="73">
        <f>I19+I20+I21+I22+I24+I23</f>
        <v>15493341</v>
      </c>
      <c r="J25" s="65"/>
    </row>
    <row r="26" spans="2:10" x14ac:dyDescent="0.25">
      <c r="B26" s="64"/>
      <c r="C26" s="46" t="s">
        <v>169</v>
      </c>
      <c r="H26" s="74">
        <v>3</v>
      </c>
      <c r="I26" s="75">
        <v>922811</v>
      </c>
      <c r="J26" s="65"/>
    </row>
    <row r="27" spans="2:10" ht="13" thickBot="1" x14ac:dyDescent="0.3">
      <c r="B27" s="64"/>
      <c r="C27" s="46" t="s">
        <v>99</v>
      </c>
      <c r="H27" s="76">
        <v>0</v>
      </c>
      <c r="I27" s="77">
        <v>0</v>
      </c>
      <c r="J27" s="65"/>
    </row>
    <row r="28" spans="2:10" ht="13" x14ac:dyDescent="0.3">
      <c r="B28" s="64"/>
      <c r="C28" s="66" t="s">
        <v>170</v>
      </c>
      <c r="D28" s="66"/>
      <c r="E28" s="66"/>
      <c r="F28" s="66"/>
      <c r="H28" s="72">
        <f>H26+H27</f>
        <v>3</v>
      </c>
      <c r="I28" s="73">
        <f>I26+I27</f>
        <v>922811</v>
      </c>
      <c r="J28" s="65"/>
    </row>
    <row r="29" spans="2:10" ht="13.5" thickBot="1" x14ac:dyDescent="0.35">
      <c r="B29" s="64"/>
      <c r="C29" s="46" t="s">
        <v>171</v>
      </c>
      <c r="D29" s="66"/>
      <c r="E29" s="66"/>
      <c r="F29" s="66"/>
      <c r="H29" s="76">
        <v>0</v>
      </c>
      <c r="I29" s="77">
        <v>0</v>
      </c>
      <c r="J29" s="65"/>
    </row>
    <row r="30" spans="2:10" ht="13" x14ac:dyDescent="0.3">
      <c r="B30" s="64"/>
      <c r="C30" s="66" t="s">
        <v>172</v>
      </c>
      <c r="D30" s="66"/>
      <c r="E30" s="66"/>
      <c r="F30" s="66"/>
      <c r="H30" s="74">
        <f>H29</f>
        <v>0</v>
      </c>
      <c r="I30" s="75">
        <f>I29</f>
        <v>0</v>
      </c>
      <c r="J30" s="65"/>
    </row>
    <row r="31" spans="2:10" ht="13" x14ac:dyDescent="0.3">
      <c r="B31" s="64"/>
      <c r="C31" s="66"/>
      <c r="D31" s="66"/>
      <c r="E31" s="66"/>
      <c r="F31" s="66"/>
      <c r="H31" s="78"/>
      <c r="I31" s="73"/>
      <c r="J31" s="65"/>
    </row>
    <row r="32" spans="2:10" ht="13.5" thickBot="1" x14ac:dyDescent="0.35">
      <c r="B32" s="64"/>
      <c r="C32" s="66" t="s">
        <v>173</v>
      </c>
      <c r="D32" s="66"/>
      <c r="H32" s="79">
        <f>H25+H28+H30</f>
        <v>18</v>
      </c>
      <c r="I32" s="80">
        <f>I25+I28+I30</f>
        <v>16416152</v>
      </c>
      <c r="J32" s="65"/>
    </row>
    <row r="33" spans="2:10" ht="13.5" thickTop="1" x14ac:dyDescent="0.3">
      <c r="B33" s="64"/>
      <c r="C33" s="66"/>
      <c r="D33" s="66"/>
      <c r="H33" s="81">
        <f>+H18-H32</f>
        <v>0</v>
      </c>
      <c r="I33" s="75">
        <f>+I18-I32</f>
        <v>0</v>
      </c>
      <c r="J33" s="65"/>
    </row>
    <row r="34" spans="2:10" x14ac:dyDescent="0.25">
      <c r="B34" s="64"/>
      <c r="G34" s="81"/>
      <c r="H34" s="81"/>
      <c r="I34" s="81"/>
      <c r="J34" s="65"/>
    </row>
    <row r="35" spans="2:10" x14ac:dyDescent="0.25">
      <c r="B35" s="64"/>
      <c r="G35" s="81"/>
      <c r="H35" s="81"/>
      <c r="I35" s="81"/>
      <c r="J35" s="65"/>
    </row>
    <row r="36" spans="2:10" ht="13" x14ac:dyDescent="0.3">
      <c r="B36" s="64"/>
      <c r="C36" s="66"/>
      <c r="G36" s="81"/>
      <c r="H36" s="81"/>
      <c r="I36" s="81"/>
      <c r="J36" s="65"/>
    </row>
    <row r="37" spans="2:10" ht="13.5" thickBot="1" x14ac:dyDescent="0.35">
      <c r="B37" s="64"/>
      <c r="C37" s="82" t="s">
        <v>193</v>
      </c>
      <c r="D37" s="83"/>
      <c r="H37" s="82" t="s">
        <v>174</v>
      </c>
      <c r="I37" s="83"/>
      <c r="J37" s="65"/>
    </row>
    <row r="38" spans="2:10" ht="13" x14ac:dyDescent="0.3">
      <c r="B38" s="64"/>
      <c r="C38" s="66" t="s">
        <v>194</v>
      </c>
      <c r="D38" s="81"/>
      <c r="H38" s="84" t="s">
        <v>175</v>
      </c>
      <c r="I38" s="81"/>
      <c r="J38" s="65"/>
    </row>
    <row r="39" spans="2:10" ht="13" x14ac:dyDescent="0.3">
      <c r="B39" s="64"/>
      <c r="C39" s="66" t="s">
        <v>107</v>
      </c>
      <c r="H39" s="66" t="s">
        <v>176</v>
      </c>
      <c r="I39" s="81"/>
      <c r="J39" s="65"/>
    </row>
    <row r="40" spans="2:10" x14ac:dyDescent="0.25">
      <c r="B40" s="64"/>
      <c r="G40" s="81"/>
      <c r="H40" s="81"/>
      <c r="I40" s="81"/>
      <c r="J40" s="65"/>
    </row>
    <row r="41" spans="2:10" ht="12.75" customHeight="1" x14ac:dyDescent="0.25">
      <c r="B41" s="64"/>
      <c r="C41" s="109" t="s">
        <v>177</v>
      </c>
      <c r="D41" s="109"/>
      <c r="E41" s="109"/>
      <c r="F41" s="109"/>
      <c r="G41" s="109"/>
      <c r="H41" s="109"/>
      <c r="I41" s="109"/>
      <c r="J41" s="65"/>
    </row>
    <row r="42" spans="2:10" ht="18.75" customHeight="1" thickBot="1" x14ac:dyDescent="0.3">
      <c r="B42" s="85"/>
      <c r="C42" s="86"/>
      <c r="D42" s="86"/>
      <c r="E42" s="86"/>
      <c r="F42" s="86"/>
      <c r="G42" s="86"/>
      <c r="H42" s="86"/>
      <c r="I42" s="86"/>
      <c r="J42" s="87"/>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6429E-AC4D-4682-B524-DA942FB15751}">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46" customWidth="1"/>
    <col min="2" max="2" width="11.453125" style="46"/>
    <col min="3" max="3" width="12.81640625" style="46" customWidth="1"/>
    <col min="4" max="4" width="22" style="46" customWidth="1"/>
    <col min="5" max="8" width="11.453125" style="46"/>
    <col min="9" max="9" width="24.81640625" style="46" customWidth="1"/>
    <col min="10" max="10" width="12.54296875" style="46" customWidth="1"/>
    <col min="11" max="11" width="1.81640625" style="46" customWidth="1"/>
    <col min="12" max="16384" width="11.453125" style="46"/>
  </cols>
  <sheetData>
    <row r="1" spans="2:10" ht="18" customHeight="1" thickBot="1" x14ac:dyDescent="0.3"/>
    <row r="2" spans="2:10" ht="19.5" customHeight="1" x14ac:dyDescent="0.25">
      <c r="B2" s="47"/>
      <c r="C2" s="48"/>
      <c r="D2" s="101" t="s">
        <v>178</v>
      </c>
      <c r="E2" s="102"/>
      <c r="F2" s="102"/>
      <c r="G2" s="102"/>
      <c r="H2" s="102"/>
      <c r="I2" s="103"/>
      <c r="J2" s="107" t="s">
        <v>156</v>
      </c>
    </row>
    <row r="3" spans="2:10" ht="15.75" customHeight="1" thickBot="1" x14ac:dyDescent="0.3">
      <c r="B3" s="49"/>
      <c r="C3" s="50"/>
      <c r="D3" s="104"/>
      <c r="E3" s="105"/>
      <c r="F3" s="105"/>
      <c r="G3" s="105"/>
      <c r="H3" s="105"/>
      <c r="I3" s="106"/>
      <c r="J3" s="108"/>
    </row>
    <row r="4" spans="2:10" ht="13" x14ac:dyDescent="0.25">
      <c r="B4" s="49"/>
      <c r="C4" s="50"/>
      <c r="E4" s="52"/>
      <c r="F4" s="52"/>
      <c r="G4" s="52"/>
      <c r="H4" s="52"/>
      <c r="I4" s="53"/>
      <c r="J4" s="54"/>
    </row>
    <row r="5" spans="2:10" ht="13" x14ac:dyDescent="0.25">
      <c r="B5" s="49"/>
      <c r="C5" s="50"/>
      <c r="D5" s="110" t="s">
        <v>179</v>
      </c>
      <c r="E5" s="111"/>
      <c r="F5" s="111"/>
      <c r="G5" s="111"/>
      <c r="H5" s="111"/>
      <c r="I5" s="112"/>
      <c r="J5" s="57" t="s">
        <v>180</v>
      </c>
    </row>
    <row r="6" spans="2:10" ht="13.5" thickBot="1" x14ac:dyDescent="0.3">
      <c r="B6" s="58"/>
      <c r="C6" s="59"/>
      <c r="D6" s="60"/>
      <c r="E6" s="61"/>
      <c r="F6" s="61"/>
      <c r="G6" s="61"/>
      <c r="H6" s="61"/>
      <c r="I6" s="62"/>
      <c r="J6" s="63"/>
    </row>
    <row r="7" spans="2:10" x14ac:dyDescent="0.25">
      <c r="B7" s="64"/>
      <c r="J7" s="65"/>
    </row>
    <row r="8" spans="2:10" x14ac:dyDescent="0.25">
      <c r="B8" s="64"/>
      <c r="J8" s="65"/>
    </row>
    <row r="9" spans="2:10" x14ac:dyDescent="0.25">
      <c r="B9" s="64"/>
      <c r="C9" s="46" t="str">
        <f ca="1">+'FOR-CSA-018'!C9</f>
        <v>Santiago de Cali, mayo 15 2025</v>
      </c>
      <c r="D9" s="68"/>
      <c r="E9" s="67"/>
      <c r="J9" s="65"/>
    </row>
    <row r="10" spans="2:10" ht="13" x14ac:dyDescent="0.3">
      <c r="B10" s="64"/>
      <c r="C10" s="66"/>
      <c r="J10" s="65"/>
    </row>
    <row r="11" spans="2:10" ht="13" x14ac:dyDescent="0.3">
      <c r="B11" s="64"/>
      <c r="C11" s="66" t="str">
        <f>+'FOR-CSA-018'!C12</f>
        <v>Señores : SUBRED CENTRO ORIENTE</v>
      </c>
      <c r="J11" s="65"/>
    </row>
    <row r="12" spans="2:10" ht="13" x14ac:dyDescent="0.3">
      <c r="B12" s="64"/>
      <c r="C12" s="66" t="str">
        <f>+'FOR-CSA-018'!C13</f>
        <v>NIT: 900959051</v>
      </c>
      <c r="J12" s="65"/>
    </row>
    <row r="13" spans="2:10" x14ac:dyDescent="0.25">
      <c r="B13" s="64"/>
      <c r="J13" s="65"/>
    </row>
    <row r="14" spans="2:10" x14ac:dyDescent="0.25">
      <c r="B14" s="64"/>
      <c r="C14" s="46" t="s">
        <v>181</v>
      </c>
      <c r="J14" s="65"/>
    </row>
    <row r="15" spans="2:10" x14ac:dyDescent="0.25">
      <c r="B15" s="64"/>
      <c r="C15" s="69"/>
      <c r="J15" s="65"/>
    </row>
    <row r="16" spans="2:10" ht="13" x14ac:dyDescent="0.3">
      <c r="B16" s="64"/>
      <c r="C16" s="88"/>
      <c r="D16" s="67"/>
      <c r="H16" s="89" t="s">
        <v>159</v>
      </c>
      <c r="I16" s="89" t="s">
        <v>160</v>
      </c>
      <c r="J16" s="65"/>
    </row>
    <row r="17" spans="2:10" ht="13" x14ac:dyDescent="0.3">
      <c r="B17" s="64"/>
      <c r="C17" s="66" t="str">
        <f>+'FOR-CSA-018'!C17</f>
        <v>Con Corte al dia: 30/04/2025</v>
      </c>
      <c r="D17" s="66"/>
      <c r="E17" s="66"/>
      <c r="F17" s="66"/>
      <c r="H17" s="90">
        <f>+SUM(H18:H23)</f>
        <v>15</v>
      </c>
      <c r="I17" s="91">
        <f>+SUM(I18:I23)</f>
        <v>15493341</v>
      </c>
      <c r="J17" s="65"/>
    </row>
    <row r="18" spans="2:10" x14ac:dyDescent="0.25">
      <c r="B18" s="64"/>
      <c r="C18" s="46" t="s">
        <v>162</v>
      </c>
      <c r="H18" s="92">
        <f>+'FOR-CSA-018'!H19</f>
        <v>3</v>
      </c>
      <c r="I18" s="93">
        <f>+'FOR-CSA-018'!I19</f>
        <v>625970</v>
      </c>
      <c r="J18" s="65"/>
    </row>
    <row r="19" spans="2:10" x14ac:dyDescent="0.25">
      <c r="B19" s="64"/>
      <c r="C19" s="46" t="s">
        <v>163</v>
      </c>
      <c r="H19" s="92">
        <f>+'FOR-CSA-018'!H20</f>
        <v>6</v>
      </c>
      <c r="I19" s="93">
        <f>+'FOR-CSA-018'!I20</f>
        <v>12564837</v>
      </c>
      <c r="J19" s="65"/>
    </row>
    <row r="20" spans="2:10" x14ac:dyDescent="0.25">
      <c r="B20" s="64"/>
      <c r="C20" s="46" t="s">
        <v>164</v>
      </c>
      <c r="H20" s="92">
        <f>+'FOR-CSA-018'!H21</f>
        <v>5</v>
      </c>
      <c r="I20" s="93">
        <f>+'FOR-CSA-018'!I21</f>
        <v>2299644</v>
      </c>
      <c r="J20" s="65"/>
    </row>
    <row r="21" spans="2:10" x14ac:dyDescent="0.25">
      <c r="B21" s="64"/>
      <c r="C21" s="46" t="s">
        <v>165</v>
      </c>
      <c r="H21" s="92">
        <f>+'FOR-CSA-018'!H22</f>
        <v>0</v>
      </c>
      <c r="I21" s="93">
        <f>+'FOR-CSA-018'!I22</f>
        <v>0</v>
      </c>
      <c r="J21" s="65"/>
    </row>
    <row r="22" spans="2:10" x14ac:dyDescent="0.25">
      <c r="B22" s="64"/>
      <c r="C22" s="46" t="s">
        <v>166</v>
      </c>
      <c r="H22" s="92">
        <f>+'FOR-CSA-018'!H23</f>
        <v>0</v>
      </c>
      <c r="I22" s="93">
        <f>+'FOR-CSA-018'!I23</f>
        <v>0</v>
      </c>
      <c r="J22" s="65"/>
    </row>
    <row r="23" spans="2:10" x14ac:dyDescent="0.25">
      <c r="B23" s="64"/>
      <c r="C23" s="46" t="s">
        <v>182</v>
      </c>
      <c r="H23" s="92">
        <f>+'FOR-CSA-018'!H24</f>
        <v>1</v>
      </c>
      <c r="I23" s="93">
        <f>+'FOR-CSA-018'!I24</f>
        <v>2890</v>
      </c>
      <c r="J23" s="65"/>
    </row>
    <row r="24" spans="2:10" ht="13" x14ac:dyDescent="0.3">
      <c r="B24" s="64"/>
      <c r="C24" s="66" t="s">
        <v>183</v>
      </c>
      <c r="D24" s="66"/>
      <c r="E24" s="66"/>
      <c r="F24" s="66"/>
      <c r="H24" s="90">
        <f>SUM(H18:H23)</f>
        <v>15</v>
      </c>
      <c r="I24" s="91">
        <f>+SUBTOTAL(9,I18:I23)</f>
        <v>15493341</v>
      </c>
      <c r="J24" s="65"/>
    </row>
    <row r="25" spans="2:10" ht="13.5" thickBot="1" x14ac:dyDescent="0.35">
      <c r="B25" s="64"/>
      <c r="C25" s="66"/>
      <c r="D25" s="66"/>
      <c r="H25" s="94"/>
      <c r="I25" s="95"/>
      <c r="J25" s="65"/>
    </row>
    <row r="26" spans="2:10" ht="13.5" thickTop="1" x14ac:dyDescent="0.3">
      <c r="B26" s="64"/>
      <c r="C26" s="66"/>
      <c r="D26" s="66"/>
      <c r="H26" s="81"/>
      <c r="I26" s="75"/>
      <c r="J26" s="65"/>
    </row>
    <row r="27" spans="2:10" ht="13" x14ac:dyDescent="0.3">
      <c r="B27" s="64"/>
      <c r="C27" s="66"/>
      <c r="D27" s="66"/>
      <c r="H27" s="81"/>
      <c r="I27" s="75"/>
      <c r="J27" s="65"/>
    </row>
    <row r="28" spans="2:10" ht="13" x14ac:dyDescent="0.3">
      <c r="B28" s="64"/>
      <c r="C28" s="66"/>
      <c r="D28" s="66"/>
      <c r="H28" s="81"/>
      <c r="I28" s="75"/>
      <c r="J28" s="65"/>
    </row>
    <row r="29" spans="2:10" x14ac:dyDescent="0.25">
      <c r="B29" s="64"/>
      <c r="G29" s="81"/>
      <c r="H29" s="81"/>
      <c r="I29" s="81"/>
      <c r="J29" s="65"/>
    </row>
    <row r="30" spans="2:10" ht="13.5" thickBot="1" x14ac:dyDescent="0.35">
      <c r="B30" s="64"/>
      <c r="C30" s="82" t="str">
        <f>+'FOR-CSA-018'!C37</f>
        <v>Sergio Rojas</v>
      </c>
      <c r="D30" s="82"/>
      <c r="G30" s="82" t="str">
        <f>+'FOR-CSA-018'!H37</f>
        <v>Lizeth Ome G.</v>
      </c>
      <c r="H30" s="83"/>
      <c r="I30" s="81"/>
      <c r="J30" s="65"/>
    </row>
    <row r="31" spans="2:10" ht="13" x14ac:dyDescent="0.3">
      <c r="B31" s="64"/>
      <c r="C31" s="84" t="str">
        <f>+'FOR-CSA-018'!C38</f>
        <v>Profesional de Cartera</v>
      </c>
      <c r="D31" s="84"/>
      <c r="G31" s="84" t="str">
        <f>+'FOR-CSA-018'!H38</f>
        <v>Cartera - Cuentas Salud</v>
      </c>
      <c r="H31" s="81"/>
      <c r="I31" s="81"/>
      <c r="J31" s="65"/>
    </row>
    <row r="32" spans="2:10" ht="13" x14ac:dyDescent="0.3">
      <c r="B32" s="64"/>
      <c r="C32" s="84" t="str">
        <f>+'FOR-CSA-018'!C39</f>
        <v>SUBRED CENTRO ORIENTE</v>
      </c>
      <c r="D32" s="84"/>
      <c r="G32" s="84" t="str">
        <f>+'FOR-CSA-018'!H39</f>
        <v>EPS Comfenalco Valle.</v>
      </c>
      <c r="H32" s="81"/>
      <c r="I32" s="81"/>
      <c r="J32" s="65"/>
    </row>
    <row r="33" spans="2:10" ht="13" x14ac:dyDescent="0.3">
      <c r="B33" s="64"/>
      <c r="C33" s="84"/>
      <c r="D33" s="84"/>
      <c r="G33" s="84"/>
      <c r="H33" s="81"/>
      <c r="I33" s="81"/>
      <c r="J33" s="65"/>
    </row>
    <row r="34" spans="2:10" ht="13" x14ac:dyDescent="0.3">
      <c r="B34" s="64"/>
      <c r="C34" s="84"/>
      <c r="D34" s="84"/>
      <c r="G34" s="84"/>
      <c r="H34" s="81"/>
      <c r="I34" s="81"/>
      <c r="J34" s="65"/>
    </row>
    <row r="35" spans="2:10" ht="14" x14ac:dyDescent="0.25">
      <c r="B35" s="64"/>
      <c r="C35" s="113" t="s">
        <v>184</v>
      </c>
      <c r="D35" s="113"/>
      <c r="E35" s="113"/>
      <c r="F35" s="113"/>
      <c r="G35" s="113"/>
      <c r="H35" s="113"/>
      <c r="I35" s="113"/>
      <c r="J35" s="65"/>
    </row>
    <row r="36" spans="2:10" ht="13" x14ac:dyDescent="0.3">
      <c r="B36" s="64"/>
      <c r="C36" s="84"/>
      <c r="D36" s="84"/>
      <c r="G36" s="84"/>
      <c r="H36" s="81"/>
      <c r="I36" s="81"/>
      <c r="J36" s="65"/>
    </row>
    <row r="37" spans="2:10" ht="18.75" customHeight="1" thickBot="1" x14ac:dyDescent="0.3">
      <c r="B37" s="85"/>
      <c r="C37" s="86"/>
      <c r="D37" s="86"/>
      <c r="E37" s="86"/>
      <c r="F37" s="86"/>
      <c r="G37" s="83"/>
      <c r="H37" s="83"/>
      <c r="I37" s="83"/>
      <c r="J37" s="87"/>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Neyla Lizeth Ome Guamanga</cp:lastModifiedBy>
  <dcterms:created xsi:type="dcterms:W3CDTF">2025-03-28T19:58:26Z</dcterms:created>
  <dcterms:modified xsi:type="dcterms:W3CDTF">2025-05-16T04:47:17Z</dcterms:modified>
</cp:coreProperties>
</file>